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2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Hfile\kgo\boros.lajosne\Documents\Előterjesztések\2022\Intézmények 2022. évi előirányzat módosítása\OVI+GAMESZ\"/>
    </mc:Choice>
  </mc:AlternateContent>
  <xr:revisionPtr revIDLastSave="0" documentId="13_ncr:1_{655E2BDE-CCE0-4B7D-9E22-D373B068DC1B}" xr6:coauthVersionLast="36" xr6:coauthVersionMax="45" xr10:uidLastSave="{00000000-0000-0000-0000-000000000000}"/>
  <bookViews>
    <workbookView xWindow="0" yWindow="0" windowWidth="25200" windowHeight="11475" tabRatio="597" firstSheet="10" activeTab="17" xr2:uid="{00000000-000D-0000-FFFF-FFFF00000000}"/>
  </bookViews>
  <sheets>
    <sheet name="Össz.önkor.mérleg." sheetId="47" r:id="rId1"/>
    <sheet name="működ. mérleg " sheetId="48" state="hidden" r:id="rId2"/>
    <sheet name="felhalm. mérleg" sheetId="49" state="hidden" r:id="rId3"/>
    <sheet name="2021 évi állami tám" sheetId="67" state="hidden" r:id="rId4"/>
    <sheet name="közhatalmi bevételek" sheetId="14" state="hidden" r:id="rId5"/>
    <sheet name="tám, végl. pe.átv  " sheetId="5" state="hidden" r:id="rId6"/>
    <sheet name="felh. bev.  " sheetId="6" state="hidden" r:id="rId7"/>
    <sheet name="mc.pe.átad" sheetId="80" state="hidden" r:id="rId8"/>
    <sheet name="felhalm. kiad.  " sheetId="8" state="hidden" r:id="rId9"/>
    <sheet name="tartalék" sheetId="10" state="hidden" r:id="rId10"/>
    <sheet name="pü.mérleg Önkorm." sheetId="46" r:id="rId11"/>
    <sheet name="pü.mérleg Hivatal" sheetId="45" r:id="rId12"/>
    <sheet name="műk. kiad. szakf Önkorm. " sheetId="15" state="hidden" r:id="rId13"/>
    <sheet name="ellátottak önk." sheetId="63" state="hidden" r:id="rId14"/>
    <sheet name="püm. GAMESZ. " sheetId="44" r:id="rId15"/>
    <sheet name="püm.Brunszvik" sheetId="51" r:id="rId16"/>
    <sheet name="püm Festetics" sheetId="64" r:id="rId17"/>
    <sheet name="püm-TASZII." sheetId="42" r:id="rId18"/>
    <sheet name="Munka3" sheetId="78" state="hidden" r:id="rId19"/>
    <sheet name="Munka6" sheetId="77" state="hidden" r:id="rId20"/>
    <sheet name="likvid" sheetId="24" state="hidden" r:id="rId21"/>
    <sheet name="Munka1" sheetId="73" state="hidden" r:id="rId22"/>
    <sheet name="létszám" sheetId="79" state="hidden" r:id="rId23"/>
    <sheet name="2019 évi létszám" sheetId="68" state="hidden" r:id="rId24"/>
    <sheet name="Kötváll Ph." sheetId="65" state="hidden" r:id="rId25"/>
    <sheet name="Kötváll Önk" sheetId="66" state="hidden" r:id="rId26"/>
    <sheet name="kötváll. " sheetId="56" state="hidden" r:id="rId27"/>
    <sheet name="közvetett t." sheetId="54" state="hidden" r:id="rId28"/>
    <sheet name="hitelállomány " sheetId="55" state="hidden" r:id="rId29"/>
  </sheets>
  <definedNames>
    <definedName name="Excel_BuiltIn_Print_Titles" localSheetId="23">#REF!</definedName>
    <definedName name="Excel_BuiltIn_Print_Titles" localSheetId="13">'ellátottak önk.'!$B$8:$IM$9</definedName>
    <definedName name="Excel_BuiltIn_Print_Titles">#REF!</definedName>
    <definedName name="_xlnm.Print_Titles" localSheetId="23">'2019 évi létszám'!$5:$8</definedName>
    <definedName name="_xlnm.Print_Titles" localSheetId="13">'ellátottak önk.'!$8:$9</definedName>
    <definedName name="_xlnm.Print_Titles" localSheetId="6">'felh. bev.  '!$7:$8</definedName>
    <definedName name="_xlnm.Print_Titles" localSheetId="8">'felhalm. kiad.  '!$5:$9</definedName>
    <definedName name="_xlnm.Print_Titles" localSheetId="26">'kötváll. '!$7:$8</definedName>
    <definedName name="_xlnm.Print_Titles" localSheetId="7">mc.pe.átad!$7:$8</definedName>
    <definedName name="_xlnm.Print_Titles" localSheetId="12">'műk. kiad. szakf Önkorm. '!$5:$9</definedName>
    <definedName name="_xlnm.Print_Titles" localSheetId="5">'tám, végl. pe.átv  '!$7:$7</definedName>
  </definedNames>
  <calcPr calcId="191029"/>
</workbook>
</file>

<file path=xl/calcChain.xml><?xml version="1.0" encoding="utf-8"?>
<calcChain xmlns="http://schemas.openxmlformats.org/spreadsheetml/2006/main">
  <c r="D48" i="42" l="1"/>
  <c r="N18" i="45" l="1"/>
  <c r="M30" i="47"/>
  <c r="L30" i="47"/>
  <c r="M22" i="47" l="1"/>
  <c r="O22" i="47"/>
  <c r="P22" i="47"/>
  <c r="Q22" i="47"/>
  <c r="L22" i="47"/>
  <c r="N22" i="46"/>
  <c r="N22" i="47" s="1"/>
  <c r="R22" i="46"/>
  <c r="S22" i="46" s="1"/>
  <c r="S22" i="47" s="1"/>
  <c r="Q22" i="46"/>
  <c r="R22" i="47" l="1"/>
  <c r="N27" i="64"/>
  <c r="D49" i="51" l="1"/>
  <c r="F12" i="47" l="1"/>
  <c r="L48" i="47" l="1"/>
  <c r="M28" i="47"/>
  <c r="P24" i="46" l="1"/>
  <c r="P34" i="46"/>
  <c r="P35" i="46" l="1"/>
  <c r="O24" i="46" l="1"/>
  <c r="O34" i="46"/>
  <c r="R27" i="46"/>
  <c r="Q27" i="46"/>
  <c r="O35" i="46" l="1"/>
  <c r="S27" i="46"/>
  <c r="R27" i="51"/>
  <c r="Q27" i="51"/>
  <c r="E17" i="46"/>
  <c r="I14" i="45" l="1"/>
  <c r="H14" i="45"/>
  <c r="F32" i="45"/>
  <c r="G32" i="45"/>
  <c r="I49" i="51"/>
  <c r="R13" i="51"/>
  <c r="R14" i="51"/>
  <c r="R12" i="51"/>
  <c r="P33" i="64"/>
  <c r="G49" i="64" s="1"/>
  <c r="O33" i="64"/>
  <c r="F49" i="64" s="1"/>
  <c r="I43" i="64"/>
  <c r="H43" i="64"/>
  <c r="F32" i="64"/>
  <c r="G32" i="64"/>
  <c r="H14" i="64" l="1"/>
  <c r="I20" i="44" l="1"/>
  <c r="H20" i="44"/>
  <c r="G20" i="47" l="1"/>
  <c r="F20" i="47"/>
  <c r="F13" i="47"/>
  <c r="G13" i="47"/>
  <c r="P33" i="47"/>
  <c r="O33" i="47"/>
  <c r="O18" i="47"/>
  <c r="O17" i="47"/>
  <c r="E30" i="46" l="1"/>
  <c r="G33" i="45" l="1"/>
  <c r="G49" i="45" s="1"/>
  <c r="F33" i="45"/>
  <c r="F49" i="45" s="1"/>
  <c r="I20" i="45"/>
  <c r="H20" i="45"/>
  <c r="H32" i="45" s="1"/>
  <c r="F34" i="45"/>
  <c r="I25" i="45"/>
  <c r="H25" i="45"/>
  <c r="O33" i="44"/>
  <c r="F49" i="44" s="1"/>
  <c r="P33" i="44"/>
  <c r="G49" i="44" s="1"/>
  <c r="G32" i="51"/>
  <c r="G34" i="51" s="1"/>
  <c r="I32" i="51"/>
  <c r="I34" i="51" s="1"/>
  <c r="F32" i="51"/>
  <c r="F34" i="51" s="1"/>
  <c r="H20" i="51"/>
  <c r="J20" i="51" s="1"/>
  <c r="J32" i="51" s="1"/>
  <c r="J34" i="51" s="1"/>
  <c r="H20" i="64"/>
  <c r="H32" i="64" s="1"/>
  <c r="N19" i="42"/>
  <c r="I32" i="45" l="1"/>
  <c r="J25" i="45"/>
  <c r="H32" i="51"/>
  <c r="H34" i="51" s="1"/>
  <c r="H33" i="45"/>
  <c r="G34" i="45"/>
  <c r="I33" i="45"/>
  <c r="J33" i="45" s="1"/>
  <c r="F55" i="46"/>
  <c r="M33" i="47" l="1"/>
  <c r="L33" i="47"/>
  <c r="L28" i="47"/>
  <c r="C11" i="47"/>
  <c r="N33" i="47" l="1"/>
  <c r="C25" i="47"/>
  <c r="C24" i="47"/>
  <c r="N17" i="46" l="1"/>
  <c r="N33" i="46"/>
  <c r="R19" i="42"/>
  <c r="Q19" i="42"/>
  <c r="S19" i="42" s="1"/>
  <c r="O24" i="64" l="1"/>
  <c r="F34" i="64"/>
  <c r="H34" i="64"/>
  <c r="G34" i="64"/>
  <c r="R13" i="64"/>
  <c r="R12" i="64"/>
  <c r="I20" i="64"/>
  <c r="P24" i="64"/>
  <c r="P34" i="64" s="1"/>
  <c r="R14" i="64"/>
  <c r="Q14" i="64"/>
  <c r="Q13" i="64"/>
  <c r="Q12" i="64"/>
  <c r="E43" i="45"/>
  <c r="O34" i="64" l="1"/>
  <c r="O54" i="64" s="1"/>
  <c r="J20" i="64"/>
  <c r="G48" i="64"/>
  <c r="G53" i="64" s="1"/>
  <c r="P54" i="64"/>
  <c r="Q24" i="64"/>
  <c r="O33" i="42" l="1"/>
  <c r="F49" i="42" s="1"/>
  <c r="P33" i="42"/>
  <c r="G49" i="42" s="1"/>
  <c r="F32" i="44" l="1"/>
  <c r="G32" i="44"/>
  <c r="G32" i="42" l="1"/>
  <c r="F32" i="42"/>
  <c r="R13" i="42" l="1"/>
  <c r="R14" i="42"/>
  <c r="Q13" i="42"/>
  <c r="Q14" i="42"/>
  <c r="R12" i="42"/>
  <c r="Q12" i="42"/>
  <c r="O24" i="42"/>
  <c r="O34" i="42" s="1"/>
  <c r="P24" i="42"/>
  <c r="P34" i="42" l="1"/>
  <c r="G48" i="42"/>
  <c r="P24" i="45"/>
  <c r="O24" i="45"/>
  <c r="Q13" i="45"/>
  <c r="R13" i="45"/>
  <c r="Q14" i="45"/>
  <c r="R14" i="45"/>
  <c r="R12" i="45"/>
  <c r="Q12" i="45"/>
  <c r="R13" i="44"/>
  <c r="R14" i="44"/>
  <c r="Q13" i="44"/>
  <c r="Q14" i="44"/>
  <c r="R12" i="44"/>
  <c r="Q12" i="44"/>
  <c r="P24" i="44"/>
  <c r="G48" i="44" s="1"/>
  <c r="O24" i="44"/>
  <c r="F48" i="44" s="1"/>
  <c r="O34" i="44" l="1"/>
  <c r="O54" i="44" s="1"/>
  <c r="G42" i="47"/>
  <c r="G43" i="47"/>
  <c r="I43" i="47" s="1"/>
  <c r="G44" i="47"/>
  <c r="G45" i="47"/>
  <c r="G46" i="47"/>
  <c r="G47" i="47"/>
  <c r="G41" i="47"/>
  <c r="F42" i="47"/>
  <c r="H42" i="47" s="1"/>
  <c r="F43" i="47"/>
  <c r="H43" i="47" s="1"/>
  <c r="J43" i="47" s="1"/>
  <c r="F44" i="47"/>
  <c r="F45" i="47"/>
  <c r="F46" i="47"/>
  <c r="F47" i="47"/>
  <c r="F41" i="47"/>
  <c r="G24" i="47"/>
  <c r="G25" i="47"/>
  <c r="G26" i="47"/>
  <c r="G29" i="47"/>
  <c r="G30" i="47"/>
  <c r="F24" i="47"/>
  <c r="F25" i="47"/>
  <c r="F26" i="47"/>
  <c r="F29" i="47"/>
  <c r="F30" i="47"/>
  <c r="G12" i="47"/>
  <c r="G14" i="47"/>
  <c r="I14" i="47" s="1"/>
  <c r="G15" i="47"/>
  <c r="G16" i="47"/>
  <c r="G17" i="47"/>
  <c r="G11" i="47"/>
  <c r="F14" i="47"/>
  <c r="H14" i="47" s="1"/>
  <c r="F15" i="47"/>
  <c r="F16" i="47"/>
  <c r="F17" i="47"/>
  <c r="F11" i="47"/>
  <c r="F33" i="47" s="1"/>
  <c r="J14" i="47" l="1"/>
  <c r="G34" i="47"/>
  <c r="G33" i="47"/>
  <c r="F34" i="47"/>
  <c r="F35" i="47" s="1"/>
  <c r="F55" i="47"/>
  <c r="G55" i="47"/>
  <c r="P48" i="47"/>
  <c r="O48" i="47"/>
  <c r="P28" i="47"/>
  <c r="P29" i="47"/>
  <c r="R29" i="47" s="1"/>
  <c r="P30" i="47"/>
  <c r="P31" i="47"/>
  <c r="P32" i="47"/>
  <c r="O28" i="47"/>
  <c r="O29" i="47"/>
  <c r="Q29" i="47" s="1"/>
  <c r="O30" i="47"/>
  <c r="O31" i="47"/>
  <c r="O32" i="47"/>
  <c r="P27" i="47"/>
  <c r="O27" i="47"/>
  <c r="P11" i="47"/>
  <c r="P12" i="47"/>
  <c r="P14" i="47"/>
  <c r="P17" i="47"/>
  <c r="P18" i="47"/>
  <c r="P19" i="47"/>
  <c r="P20" i="47"/>
  <c r="P21" i="47"/>
  <c r="P41" i="47"/>
  <c r="O11" i="47"/>
  <c r="O12" i="47"/>
  <c r="O14" i="47"/>
  <c r="O19" i="47"/>
  <c r="O20" i="47"/>
  <c r="O21" i="47"/>
  <c r="O41" i="47"/>
  <c r="P10" i="47"/>
  <c r="O10" i="47"/>
  <c r="G55" i="46"/>
  <c r="I42" i="46"/>
  <c r="I44" i="46"/>
  <c r="I45" i="46"/>
  <c r="I47" i="46"/>
  <c r="H42" i="46"/>
  <c r="H44" i="46"/>
  <c r="H45" i="46"/>
  <c r="J45" i="46" s="1"/>
  <c r="H47" i="46"/>
  <c r="I41" i="46"/>
  <c r="I12" i="46"/>
  <c r="I14" i="46"/>
  <c r="I15" i="46"/>
  <c r="I20" i="46"/>
  <c r="I23" i="46"/>
  <c r="I27" i="46"/>
  <c r="H12" i="46"/>
  <c r="J12" i="46" s="1"/>
  <c r="H14" i="46"/>
  <c r="J14" i="46" s="1"/>
  <c r="H20" i="46"/>
  <c r="H23" i="46"/>
  <c r="H27" i="46"/>
  <c r="F34" i="46"/>
  <c r="G34" i="46"/>
  <c r="F33" i="46"/>
  <c r="G33" i="46"/>
  <c r="R48" i="46"/>
  <c r="Q48" i="46"/>
  <c r="R41" i="46"/>
  <c r="Q41" i="46"/>
  <c r="R29" i="46"/>
  <c r="Q29" i="46"/>
  <c r="O51" i="46"/>
  <c r="P51" i="46"/>
  <c r="P24" i="47" l="1"/>
  <c r="F56" i="47"/>
  <c r="O24" i="47"/>
  <c r="O34" i="47"/>
  <c r="J42" i="46"/>
  <c r="P34" i="47"/>
  <c r="S41" i="46"/>
  <c r="S29" i="46"/>
  <c r="G35" i="47"/>
  <c r="G56" i="47" s="1"/>
  <c r="J47" i="46"/>
  <c r="O55" i="47"/>
  <c r="S29" i="47"/>
  <c r="P55" i="47"/>
  <c r="S48" i="46"/>
  <c r="J27" i="46"/>
  <c r="J23" i="46"/>
  <c r="J20" i="46"/>
  <c r="J44" i="46"/>
  <c r="G35" i="46"/>
  <c r="G56" i="46" s="1"/>
  <c r="I55" i="46"/>
  <c r="F35" i="46"/>
  <c r="F56" i="46" s="1"/>
  <c r="P34" i="45"/>
  <c r="O34" i="45"/>
  <c r="O54" i="45" s="1"/>
  <c r="S53" i="45"/>
  <c r="R53" i="45"/>
  <c r="Q53" i="45"/>
  <c r="S19" i="45"/>
  <c r="R19" i="45"/>
  <c r="Q19" i="45"/>
  <c r="S16" i="45"/>
  <c r="S14" i="45"/>
  <c r="S13" i="45"/>
  <c r="S12" i="45"/>
  <c r="I43" i="45"/>
  <c r="H43" i="45"/>
  <c r="I34" i="45"/>
  <c r="H34" i="45"/>
  <c r="J20" i="45"/>
  <c r="J18" i="45"/>
  <c r="J16" i="45"/>
  <c r="J14" i="45"/>
  <c r="J13" i="45"/>
  <c r="J12" i="45"/>
  <c r="O35" i="47" l="1"/>
  <c r="J32" i="45"/>
  <c r="J34" i="45" s="1"/>
  <c r="P54" i="45"/>
  <c r="G48" i="45"/>
  <c r="G53" i="45" s="1"/>
  <c r="G54" i="45" s="1"/>
  <c r="F48" i="45"/>
  <c r="F53" i="45" s="1"/>
  <c r="F54" i="45" s="1"/>
  <c r="P35" i="47"/>
  <c r="G37" i="47" s="1"/>
  <c r="F37" i="47"/>
  <c r="J43" i="45"/>
  <c r="I43" i="44"/>
  <c r="H43" i="44"/>
  <c r="P34" i="44"/>
  <c r="R24" i="44"/>
  <c r="Q24" i="44"/>
  <c r="S14" i="44"/>
  <c r="S13" i="44"/>
  <c r="S12" i="44"/>
  <c r="G34" i="44"/>
  <c r="F34" i="44"/>
  <c r="I33" i="44"/>
  <c r="H33" i="44"/>
  <c r="J20" i="44"/>
  <c r="J18" i="44"/>
  <c r="J16" i="44"/>
  <c r="J33" i="44" s="1"/>
  <c r="J13" i="44"/>
  <c r="J12" i="44"/>
  <c r="Q13" i="51"/>
  <c r="S13" i="51" s="1"/>
  <c r="Q14" i="51"/>
  <c r="S14" i="51" s="1"/>
  <c r="Q12" i="51"/>
  <c r="P24" i="51"/>
  <c r="O24" i="51"/>
  <c r="F48" i="51" s="1"/>
  <c r="H43" i="51"/>
  <c r="S53" i="51"/>
  <c r="R53" i="51"/>
  <c r="Q53" i="51"/>
  <c r="R33" i="51"/>
  <c r="R24" i="51"/>
  <c r="I43" i="51"/>
  <c r="S53" i="64"/>
  <c r="R53" i="64"/>
  <c r="Q53" i="64"/>
  <c r="Q28" i="64"/>
  <c r="S28" i="64" s="1"/>
  <c r="R24" i="64"/>
  <c r="S20" i="64"/>
  <c r="S14" i="64"/>
  <c r="S13" i="64"/>
  <c r="S12" i="64"/>
  <c r="G54" i="64"/>
  <c r="J43" i="64"/>
  <c r="F48" i="64"/>
  <c r="P34" i="51" l="1"/>
  <c r="P54" i="51" s="1"/>
  <c r="G48" i="51"/>
  <c r="P50" i="46" s="1"/>
  <c r="P54" i="44"/>
  <c r="G53" i="44"/>
  <c r="G54" i="44" s="1"/>
  <c r="P56" i="47"/>
  <c r="J43" i="51"/>
  <c r="J43" i="44"/>
  <c r="F53" i="64"/>
  <c r="F54" i="64" s="1"/>
  <c r="S24" i="64"/>
  <c r="Q24" i="51"/>
  <c r="O56" i="47"/>
  <c r="R34" i="51"/>
  <c r="R54" i="51" s="1"/>
  <c r="O34" i="51"/>
  <c r="O54" i="51" s="1"/>
  <c r="S24" i="44"/>
  <c r="S12" i="51"/>
  <c r="S24" i="51" s="1"/>
  <c r="F53" i="51"/>
  <c r="F54" i="51" s="1"/>
  <c r="P54" i="42"/>
  <c r="O54" i="42"/>
  <c r="S53" i="42"/>
  <c r="R53" i="42"/>
  <c r="Q53" i="42"/>
  <c r="R24" i="42"/>
  <c r="Q24" i="42"/>
  <c r="S14" i="42"/>
  <c r="S13" i="42"/>
  <c r="S12" i="42"/>
  <c r="F48" i="42"/>
  <c r="O50" i="46" s="1"/>
  <c r="I43" i="42"/>
  <c r="H43" i="42"/>
  <c r="I20" i="42"/>
  <c r="H20" i="42"/>
  <c r="G34" i="42"/>
  <c r="F34" i="42"/>
  <c r="G53" i="51" l="1"/>
  <c r="G54" i="51" s="1"/>
  <c r="J20" i="42"/>
  <c r="J43" i="42"/>
  <c r="S24" i="42"/>
  <c r="F53" i="42"/>
  <c r="G53" i="42"/>
  <c r="P55" i="46"/>
  <c r="P56" i="46" s="1"/>
  <c r="O55" i="46"/>
  <c r="O56" i="46" s="1"/>
  <c r="F53" i="44"/>
  <c r="F54" i="44" s="1"/>
  <c r="G54" i="42" l="1"/>
  <c r="F54" i="42"/>
  <c r="K14" i="55"/>
  <c r="I14" i="55"/>
  <c r="H14" i="55"/>
  <c r="D14" i="55"/>
  <c r="C14" i="55"/>
  <c r="F43" i="8"/>
  <c r="E43" i="8"/>
  <c r="G40" i="8"/>
  <c r="G41" i="8"/>
  <c r="G39" i="8"/>
  <c r="G38" i="8"/>
  <c r="E41" i="46" l="1"/>
  <c r="H41" i="46"/>
  <c r="E15" i="5"/>
  <c r="J41" i="46" l="1"/>
  <c r="J55" i="46" s="1"/>
  <c r="H55" i="46"/>
  <c r="H41" i="24"/>
  <c r="I41" i="24"/>
  <c r="J41" i="24"/>
  <c r="K41" i="24"/>
  <c r="L41" i="24"/>
  <c r="M41" i="24"/>
  <c r="E37" i="49" l="1"/>
  <c r="L28" i="64" l="1"/>
  <c r="N28" i="64" s="1"/>
  <c r="F21" i="8"/>
  <c r="E21" i="8"/>
  <c r="R55" i="15" l="1"/>
  <c r="R56" i="15"/>
  <c r="E63" i="79" l="1"/>
  <c r="E65" i="79" s="1"/>
  <c r="F63" i="79"/>
  <c r="G63" i="79"/>
  <c r="G65" i="79" s="1"/>
  <c r="H63" i="79"/>
  <c r="I63" i="79"/>
  <c r="I65" i="79" s="1"/>
  <c r="J63" i="79"/>
  <c r="J65" i="79" s="1"/>
  <c r="D12" i="79"/>
  <c r="S43" i="79"/>
  <c r="V43" i="79" s="1"/>
  <c r="V38" i="79"/>
  <c r="R43" i="79"/>
  <c r="P26" i="79"/>
  <c r="P27" i="79"/>
  <c r="P28" i="79"/>
  <c r="P29" i="79"/>
  <c r="P30" i="79"/>
  <c r="P31" i="79"/>
  <c r="P32" i="79"/>
  <c r="P33" i="79"/>
  <c r="P34" i="79"/>
  <c r="N51" i="79"/>
  <c r="S51" i="79" s="1"/>
  <c r="V51" i="79" s="1"/>
  <c r="V63" i="79" s="1"/>
  <c r="V65" i="79" s="1"/>
  <c r="M51" i="79"/>
  <c r="O43" i="79"/>
  <c r="O51" i="79" s="1"/>
  <c r="L26" i="79"/>
  <c r="L27" i="79"/>
  <c r="L28" i="79"/>
  <c r="L29" i="79"/>
  <c r="L30" i="79"/>
  <c r="L31" i="79"/>
  <c r="L32" i="79"/>
  <c r="L33" i="79"/>
  <c r="L34" i="79"/>
  <c r="L25" i="79"/>
  <c r="L17" i="79"/>
  <c r="L18" i="79"/>
  <c r="L19" i="79"/>
  <c r="L20" i="79"/>
  <c r="L16" i="79"/>
  <c r="D40" i="79"/>
  <c r="P40" i="79" s="1"/>
  <c r="Q40" i="79" s="1"/>
  <c r="D41" i="79"/>
  <c r="P41" i="79" s="1"/>
  <c r="D42" i="79"/>
  <c r="P42" i="79" s="1"/>
  <c r="D43" i="79"/>
  <c r="P43" i="79" s="1"/>
  <c r="Q43" i="79" s="1"/>
  <c r="D45" i="79"/>
  <c r="P45" i="79" s="1"/>
  <c r="Q45" i="79" s="1"/>
  <c r="D46" i="79"/>
  <c r="P46" i="79" s="1"/>
  <c r="D48" i="79"/>
  <c r="P48" i="79" s="1"/>
  <c r="D50" i="79"/>
  <c r="P50" i="79" s="1"/>
  <c r="D38" i="79"/>
  <c r="P38" i="79" s="1"/>
  <c r="H12" i="79"/>
  <c r="C51" i="79"/>
  <c r="D51" i="79" s="1"/>
  <c r="P51" i="79" s="1"/>
  <c r="Q51" i="79" s="1"/>
  <c r="U50" i="79" l="1"/>
  <c r="W50" i="79" s="1"/>
  <c r="H65" i="79"/>
  <c r="U46" i="79"/>
  <c r="W46" i="79" s="1"/>
  <c r="T43" i="79"/>
  <c r="U38" i="79"/>
  <c r="W38" i="79" s="1"/>
  <c r="U42" i="79"/>
  <c r="W42" i="79" s="1"/>
  <c r="U43" i="79"/>
  <c r="W43" i="79" s="1"/>
  <c r="S63" i="79"/>
  <c r="S65" i="79" s="1"/>
  <c r="Q50" i="79"/>
  <c r="U48" i="79"/>
  <c r="W48" i="79" s="1"/>
  <c r="Q48" i="79"/>
  <c r="U41" i="79"/>
  <c r="W41" i="79" s="1"/>
  <c r="Q41" i="79"/>
  <c r="Q38" i="79"/>
  <c r="Q42" i="79"/>
  <c r="U45" i="79"/>
  <c r="W45" i="79" s="1"/>
  <c r="U40" i="79"/>
  <c r="W40" i="79" s="1"/>
  <c r="C63" i="79"/>
  <c r="C65" i="79" s="1"/>
  <c r="Q46" i="79"/>
  <c r="D63" i="79"/>
  <c r="N63" i="79"/>
  <c r="N65" i="79" s="1"/>
  <c r="F94" i="66"/>
  <c r="G94" i="66"/>
  <c r="H94" i="66"/>
  <c r="E94" i="66"/>
  <c r="G12" i="80" l="1"/>
  <c r="G13" i="80"/>
  <c r="G14" i="80"/>
  <c r="G15" i="80"/>
  <c r="G16" i="80"/>
  <c r="G17" i="80"/>
  <c r="G18" i="80"/>
  <c r="G19" i="80"/>
  <c r="G20" i="80"/>
  <c r="G21" i="80"/>
  <c r="E22" i="80"/>
  <c r="F22" i="80"/>
  <c r="K17" i="15" s="1"/>
  <c r="G25" i="80"/>
  <c r="G26" i="80"/>
  <c r="G27" i="80"/>
  <c r="G28" i="80"/>
  <c r="G29" i="80"/>
  <c r="G30" i="80"/>
  <c r="G31" i="80"/>
  <c r="G32" i="80"/>
  <c r="G33" i="80"/>
  <c r="G34" i="80"/>
  <c r="G35" i="80"/>
  <c r="G36" i="80"/>
  <c r="G37" i="80"/>
  <c r="G38" i="80"/>
  <c r="G39" i="80"/>
  <c r="G40" i="80"/>
  <c r="G41" i="80"/>
  <c r="G42" i="80"/>
  <c r="G43" i="80"/>
  <c r="G44" i="80"/>
  <c r="G45" i="80"/>
  <c r="G46" i="80"/>
  <c r="G47" i="80"/>
  <c r="G48" i="80"/>
  <c r="G49" i="80"/>
  <c r="G50" i="80"/>
  <c r="G51" i="80"/>
  <c r="G52" i="80"/>
  <c r="G53" i="80"/>
  <c r="G54" i="80"/>
  <c r="G55" i="80"/>
  <c r="G56" i="80"/>
  <c r="G57" i="80"/>
  <c r="E58" i="80"/>
  <c r="F58" i="80"/>
  <c r="E65" i="80"/>
  <c r="F65" i="80"/>
  <c r="G65" i="80"/>
  <c r="G67" i="80"/>
  <c r="E69" i="80"/>
  <c r="F69" i="80"/>
  <c r="G69" i="80"/>
  <c r="E21" i="10"/>
  <c r="C23" i="10"/>
  <c r="D16" i="10"/>
  <c r="E14" i="10"/>
  <c r="C16" i="10"/>
  <c r="G58" i="80" l="1"/>
  <c r="G74" i="80" s="1"/>
  <c r="E60" i="80"/>
  <c r="E73" i="80"/>
  <c r="F73" i="80"/>
  <c r="G71" i="80"/>
  <c r="F71" i="80"/>
  <c r="F60" i="80"/>
  <c r="E71" i="80"/>
  <c r="G22" i="80"/>
  <c r="G73" i="80" s="1"/>
  <c r="F74" i="80"/>
  <c r="E74" i="80"/>
  <c r="E57" i="15"/>
  <c r="R10" i="46" s="1"/>
  <c r="G57" i="15"/>
  <c r="R11" i="46" s="1"/>
  <c r="E76" i="80" l="1"/>
  <c r="F76" i="80"/>
  <c r="G60" i="80"/>
  <c r="G76" i="80" s="1"/>
  <c r="E22" i="10"/>
  <c r="I62" i="8"/>
  <c r="F62" i="8"/>
  <c r="G62" i="8"/>
  <c r="H62" i="8"/>
  <c r="E62" i="8"/>
  <c r="I120" i="8"/>
  <c r="I116" i="8"/>
  <c r="D25" i="47"/>
  <c r="I25" i="46"/>
  <c r="H25" i="46"/>
  <c r="F25" i="6"/>
  <c r="F18" i="6"/>
  <c r="F16" i="6"/>
  <c r="I25" i="47" l="1"/>
  <c r="E25" i="47"/>
  <c r="J25" i="46"/>
  <c r="E65" i="5"/>
  <c r="E66" i="5"/>
  <c r="E67" i="5"/>
  <c r="E68" i="5"/>
  <c r="E51" i="5"/>
  <c r="E40" i="5"/>
  <c r="C28" i="5"/>
  <c r="N16" i="45" l="1"/>
  <c r="R30" i="47" l="1"/>
  <c r="R30" i="46" l="1"/>
  <c r="G77" i="8"/>
  <c r="H77" i="8" s="1"/>
  <c r="E45" i="46"/>
  <c r="D45" i="47"/>
  <c r="C45" i="47"/>
  <c r="D35" i="48" l="1"/>
  <c r="I45" i="47"/>
  <c r="C35" i="48"/>
  <c r="H45" i="47"/>
  <c r="J45" i="47" s="1"/>
  <c r="E35" i="48"/>
  <c r="Q30" i="47"/>
  <c r="S30" i="47" s="1"/>
  <c r="Q30" i="46"/>
  <c r="S30" i="46" s="1"/>
  <c r="G67" i="8" l="1"/>
  <c r="G55" i="8" l="1"/>
  <c r="G54" i="8"/>
  <c r="G66" i="8"/>
  <c r="H66" i="8" s="1"/>
  <c r="G53" i="8"/>
  <c r="H53" i="8" s="1"/>
  <c r="D23" i="6" l="1"/>
  <c r="C23" i="5" l="1"/>
  <c r="Q29" i="15"/>
  <c r="Q21" i="15"/>
  <c r="G72" i="8"/>
  <c r="H12" i="65" l="1"/>
  <c r="H13" i="65"/>
  <c r="H14" i="65"/>
  <c r="H15" i="65"/>
  <c r="H17" i="65"/>
  <c r="H18" i="65"/>
  <c r="H19" i="65"/>
  <c r="H20" i="65"/>
  <c r="H21" i="65"/>
  <c r="H22" i="65"/>
  <c r="H23" i="65"/>
  <c r="H24" i="65"/>
  <c r="H25" i="65"/>
  <c r="H26" i="65"/>
  <c r="H27" i="65"/>
  <c r="H28" i="65"/>
  <c r="H29" i="65"/>
  <c r="H30" i="65"/>
  <c r="H31" i="65"/>
  <c r="H32" i="65"/>
  <c r="H33" i="65"/>
  <c r="H34" i="65"/>
  <c r="H35" i="65"/>
  <c r="H36" i="65"/>
  <c r="H37" i="65"/>
  <c r="H38" i="65"/>
  <c r="H39" i="65"/>
  <c r="H40" i="65"/>
  <c r="H42" i="65"/>
  <c r="H43" i="65"/>
  <c r="H44" i="65"/>
  <c r="H45" i="65"/>
  <c r="H11" i="65"/>
  <c r="E48" i="65" l="1"/>
  <c r="R53" i="15" l="1"/>
  <c r="R54" i="15"/>
  <c r="R16" i="15"/>
  <c r="E32" i="5"/>
  <c r="E33" i="5"/>
  <c r="E24" i="5"/>
  <c r="D23" i="5"/>
  <c r="G51" i="8" l="1"/>
  <c r="G49" i="8"/>
  <c r="G52" i="8"/>
  <c r="F11" i="14" l="1"/>
  <c r="G74" i="67" l="1"/>
  <c r="F71" i="67"/>
  <c r="F68" i="67"/>
  <c r="F66" i="67"/>
  <c r="G67" i="67" s="1"/>
  <c r="F63" i="67"/>
  <c r="F60" i="67"/>
  <c r="F59" i="67"/>
  <c r="F56" i="67"/>
  <c r="F55" i="67"/>
  <c r="F54" i="67"/>
  <c r="F52" i="67"/>
  <c r="F51" i="67"/>
  <c r="F42" i="67"/>
  <c r="F40" i="67"/>
  <c r="F39" i="67"/>
  <c r="F34" i="67"/>
  <c r="F32" i="67"/>
  <c r="F25" i="67"/>
  <c r="F11" i="67"/>
  <c r="G43" i="67" l="1"/>
  <c r="G64" i="67"/>
  <c r="D11" i="5" s="1"/>
  <c r="G69" i="67"/>
  <c r="G72" i="67"/>
  <c r="G29" i="67"/>
  <c r="C11" i="5" s="1"/>
  <c r="C76" i="67"/>
  <c r="K60" i="79"/>
  <c r="P59" i="79"/>
  <c r="Q59" i="79" s="1"/>
  <c r="W59" i="79" s="1"/>
  <c r="L59" i="79"/>
  <c r="P58" i="79"/>
  <c r="U58" i="79" s="1"/>
  <c r="L58" i="79"/>
  <c r="P57" i="79"/>
  <c r="L57" i="79"/>
  <c r="P56" i="79"/>
  <c r="U56" i="79" s="1"/>
  <c r="L56" i="79"/>
  <c r="Q56" i="79" s="1"/>
  <c r="W56" i="79" s="1"/>
  <c r="R51" i="79"/>
  <c r="M63" i="79"/>
  <c r="M65" i="79" s="1"/>
  <c r="K35" i="79"/>
  <c r="L35" i="79" s="1"/>
  <c r="U34" i="79"/>
  <c r="Q34" i="79"/>
  <c r="U33" i="79"/>
  <c r="W33" i="79"/>
  <c r="U32" i="79"/>
  <c r="Q32" i="79"/>
  <c r="U31" i="79"/>
  <c r="Q31" i="79"/>
  <c r="U30" i="79"/>
  <c r="W30" i="79"/>
  <c r="U29" i="79"/>
  <c r="W29" i="79"/>
  <c r="U28" i="79"/>
  <c r="Q28" i="79"/>
  <c r="U27" i="79"/>
  <c r="Q27" i="79"/>
  <c r="U26" i="79"/>
  <c r="Q26" i="79"/>
  <c r="U25" i="79"/>
  <c r="P25" i="79"/>
  <c r="W25" i="79"/>
  <c r="K21" i="79"/>
  <c r="P20" i="79"/>
  <c r="U20" i="79" s="1"/>
  <c r="W20" i="79" s="1"/>
  <c r="Q20" i="79"/>
  <c r="P19" i="79"/>
  <c r="U19" i="79" s="1"/>
  <c r="W19" i="79" s="1"/>
  <c r="Q19" i="79"/>
  <c r="P18" i="79"/>
  <c r="U18" i="79" s="1"/>
  <c r="W18" i="79" s="1"/>
  <c r="Q18" i="79"/>
  <c r="P17" i="79"/>
  <c r="U17" i="79" s="1"/>
  <c r="W17" i="79" s="1"/>
  <c r="Q17" i="79"/>
  <c r="P16" i="79"/>
  <c r="Q16" i="79" s="1"/>
  <c r="P12" i="79"/>
  <c r="U10" i="79"/>
  <c r="P10" i="79"/>
  <c r="F65" i="79"/>
  <c r="D10" i="79"/>
  <c r="D65" i="79" s="1"/>
  <c r="L21" i="79" l="1"/>
  <c r="K63" i="79"/>
  <c r="K65" i="79" s="1"/>
  <c r="O63" i="79"/>
  <c r="O65" i="79" s="1"/>
  <c r="W10" i="79"/>
  <c r="T51" i="79"/>
  <c r="U51" i="79"/>
  <c r="W51" i="79" s="1"/>
  <c r="P35" i="79"/>
  <c r="W34" i="79"/>
  <c r="W26" i="79"/>
  <c r="W31" i="79"/>
  <c r="Q25" i="79"/>
  <c r="W27" i="79"/>
  <c r="W28" i="79"/>
  <c r="Q35" i="79"/>
  <c r="G76" i="67"/>
  <c r="U57" i="79"/>
  <c r="Q57" i="79"/>
  <c r="W57" i="79" s="1"/>
  <c r="Q30" i="79"/>
  <c r="P21" i="79"/>
  <c r="U59" i="79"/>
  <c r="Q10" i="79"/>
  <c r="U12" i="79"/>
  <c r="W12" i="79" s="1"/>
  <c r="Q12" i="79"/>
  <c r="Q29" i="79"/>
  <c r="Q58" i="79"/>
  <c r="W58" i="79" s="1"/>
  <c r="L60" i="79"/>
  <c r="W32" i="79"/>
  <c r="U35" i="79"/>
  <c r="R63" i="79"/>
  <c r="R65" i="79" s="1"/>
  <c r="U16" i="79"/>
  <c r="W16" i="79" s="1"/>
  <c r="Q21" i="79"/>
  <c r="Q33" i="79"/>
  <c r="P60" i="79"/>
  <c r="D44" i="47"/>
  <c r="I44" i="47" s="1"/>
  <c r="C44" i="47"/>
  <c r="H44" i="47" s="1"/>
  <c r="E43" i="44"/>
  <c r="J44" i="47" l="1"/>
  <c r="P63" i="79"/>
  <c r="P65" i="79" s="1"/>
  <c r="T63" i="79"/>
  <c r="T65" i="79" s="1"/>
  <c r="L63" i="79"/>
  <c r="L65" i="79" s="1"/>
  <c r="U60" i="79"/>
  <c r="Q60" i="79"/>
  <c r="Q63" i="79" s="1"/>
  <c r="Q65" i="79" s="1"/>
  <c r="W60" i="79"/>
  <c r="W35" i="79"/>
  <c r="U21" i="79"/>
  <c r="D57" i="15"/>
  <c r="F57" i="15"/>
  <c r="I57" i="15"/>
  <c r="K57" i="15"/>
  <c r="N57" i="15"/>
  <c r="O57" i="15"/>
  <c r="F57" i="8"/>
  <c r="E57" i="8"/>
  <c r="I21" i="8"/>
  <c r="I15" i="8"/>
  <c r="F15" i="8"/>
  <c r="E15" i="8"/>
  <c r="G13" i="8"/>
  <c r="U63" i="79" l="1"/>
  <c r="U65" i="79" s="1"/>
  <c r="W21" i="79"/>
  <c r="W63" i="79" s="1"/>
  <c r="W65" i="79" s="1"/>
  <c r="R52" i="15"/>
  <c r="R51" i="15"/>
  <c r="R50" i="15"/>
  <c r="D23" i="10"/>
  <c r="F101" i="8"/>
  <c r="E101" i="8"/>
  <c r="H101" i="8"/>
  <c r="G50" i="8"/>
  <c r="H50" i="8" s="1"/>
  <c r="G37" i="8"/>
  <c r="H37" i="8" s="1"/>
  <c r="R17" i="46"/>
  <c r="E23" i="6"/>
  <c r="H57" i="8" l="1"/>
  <c r="E16" i="5"/>
  <c r="G36" i="8" l="1"/>
  <c r="H36" i="8" s="1"/>
  <c r="M98" i="68" l="1"/>
  <c r="N98" i="68"/>
  <c r="Q98" i="68"/>
  <c r="R98" i="68"/>
  <c r="K98" i="68"/>
  <c r="O97" i="68"/>
  <c r="P97" i="68" s="1"/>
  <c r="O96" i="68"/>
  <c r="P96" i="68" s="1"/>
  <c r="T96" i="68" s="1"/>
  <c r="L96" i="68"/>
  <c r="L26" i="68"/>
  <c r="P26" i="68" s="1"/>
  <c r="L27" i="68"/>
  <c r="P27" i="68" s="1"/>
  <c r="L28" i="68"/>
  <c r="P28" i="68" s="1"/>
  <c r="L29" i="68"/>
  <c r="P29" i="68" s="1"/>
  <c r="L30" i="68"/>
  <c r="P30" i="68" s="1"/>
  <c r="L31" i="68"/>
  <c r="P31" i="68" s="1"/>
  <c r="L32" i="68"/>
  <c r="P32" i="68" s="1"/>
  <c r="L33" i="68"/>
  <c r="P33" i="68" s="1"/>
  <c r="L34" i="68"/>
  <c r="P34" i="68" s="1"/>
  <c r="L35" i="68"/>
  <c r="P35" i="68" s="1"/>
  <c r="L37" i="68"/>
  <c r="L38" i="68"/>
  <c r="L39" i="68"/>
  <c r="L40" i="68"/>
  <c r="L41" i="68"/>
  <c r="L42" i="68"/>
  <c r="L43" i="68"/>
  <c r="L44" i="68"/>
  <c r="L45" i="68"/>
  <c r="L46" i="68"/>
  <c r="L47" i="68"/>
  <c r="L48" i="68"/>
  <c r="L49" i="68"/>
  <c r="L50" i="68"/>
  <c r="L51" i="68"/>
  <c r="L52" i="68"/>
  <c r="L53" i="68"/>
  <c r="L54" i="68"/>
  <c r="L55" i="68"/>
  <c r="L56" i="68"/>
  <c r="L57" i="68"/>
  <c r="L58" i="68"/>
  <c r="L59" i="68"/>
  <c r="L60" i="68"/>
  <c r="L25" i="68"/>
  <c r="M36" i="68"/>
  <c r="M37" i="68" s="1"/>
  <c r="M89" i="68"/>
  <c r="S96" i="68" l="1"/>
  <c r="T31" i="68"/>
  <c r="T27" i="68"/>
  <c r="T35" i="68"/>
  <c r="T33" i="68"/>
  <c r="T29" i="68"/>
  <c r="T32" i="68"/>
  <c r="T28" i="68"/>
  <c r="T34" i="68"/>
  <c r="T30" i="68"/>
  <c r="T26" i="68"/>
  <c r="M101" i="68"/>
  <c r="M103" i="68" s="1"/>
  <c r="D28" i="10"/>
  <c r="C28" i="10"/>
  <c r="Q28" i="15" l="1"/>
  <c r="R28" i="15" s="1"/>
  <c r="Q25" i="15"/>
  <c r="Q24" i="15"/>
  <c r="R24" i="15" s="1"/>
  <c r="Q23" i="15"/>
  <c r="R23" i="15" s="1"/>
  <c r="Q22" i="15"/>
  <c r="R22" i="15" s="1"/>
  <c r="R21" i="15"/>
  <c r="Q20" i="15"/>
  <c r="P18" i="15"/>
  <c r="P57" i="15" s="1"/>
  <c r="R47" i="15"/>
  <c r="R19" i="15"/>
  <c r="R34" i="15"/>
  <c r="R40" i="15"/>
  <c r="R37" i="15"/>
  <c r="R36" i="15"/>
  <c r="R33" i="15"/>
  <c r="H42" i="15"/>
  <c r="H57" i="15" s="1"/>
  <c r="R15" i="15"/>
  <c r="R14" i="15"/>
  <c r="R12" i="15"/>
  <c r="R11" i="15"/>
  <c r="R10" i="15"/>
  <c r="R39" i="15" l="1"/>
  <c r="R18" i="15"/>
  <c r="R41" i="15"/>
  <c r="R20" i="15"/>
  <c r="R35" i="15"/>
  <c r="Q18" i="45" l="1"/>
  <c r="M18" i="45"/>
  <c r="R18" i="45" s="1"/>
  <c r="R24" i="45" s="1"/>
  <c r="S18" i="45" l="1"/>
  <c r="S24" i="45" s="1"/>
  <c r="Q24" i="45"/>
  <c r="Q33" i="46"/>
  <c r="R33" i="46"/>
  <c r="S33" i="46" l="1"/>
  <c r="C30" i="54"/>
  <c r="L41" i="47" l="1"/>
  <c r="G30" i="48" l="1"/>
  <c r="Q41" i="47"/>
  <c r="G35" i="8"/>
  <c r="H35" i="8" s="1"/>
  <c r="M41" i="47" l="1"/>
  <c r="H30" i="48" l="1"/>
  <c r="R41" i="47"/>
  <c r="H27" i="55"/>
  <c r="D27" i="55"/>
  <c r="C27" i="55"/>
  <c r="S41" i="47" l="1"/>
  <c r="F22" i="6"/>
  <c r="F21" i="6"/>
  <c r="E31" i="5"/>
  <c r="G27" i="8"/>
  <c r="H27" i="8" s="1"/>
  <c r="G25" i="8"/>
  <c r="H25" i="8" s="1"/>
  <c r="G26" i="8"/>
  <c r="H26" i="8" s="1"/>
  <c r="F23" i="6" l="1"/>
  <c r="O13" i="24" s="1"/>
  <c r="C13" i="24" s="1"/>
  <c r="D13" i="24" s="1"/>
  <c r="E13" i="24" s="1"/>
  <c r="F13" i="24" s="1"/>
  <c r="G13" i="24" s="1"/>
  <c r="H13" i="24" s="1"/>
  <c r="I13" i="24" s="1"/>
  <c r="J13" i="24" s="1"/>
  <c r="K13" i="24" s="1"/>
  <c r="L13" i="24" s="1"/>
  <c r="M13" i="24" s="1"/>
  <c r="N13" i="24" s="1"/>
  <c r="N41" i="46" l="1"/>
  <c r="N41" i="47" s="1"/>
  <c r="I30" i="48" l="1"/>
  <c r="O39" i="24"/>
  <c r="F97" i="8"/>
  <c r="E97" i="8"/>
  <c r="F74" i="8"/>
  <c r="G74" i="8"/>
  <c r="H74" i="8"/>
  <c r="I74" i="8"/>
  <c r="E74" i="8"/>
  <c r="G34" i="8" l="1"/>
  <c r="H34" i="8" s="1"/>
  <c r="J17" i="15"/>
  <c r="J57" i="15" s="1"/>
  <c r="I16" i="46"/>
  <c r="G16" i="6"/>
  <c r="H16" i="6"/>
  <c r="I16" i="6"/>
  <c r="D28" i="5"/>
  <c r="M19" i="45" l="1"/>
  <c r="M18" i="47" s="1"/>
  <c r="R29" i="15" l="1"/>
  <c r="F24" i="63"/>
  <c r="G23" i="63"/>
  <c r="G18" i="8" l="1"/>
  <c r="G21" i="8" s="1"/>
  <c r="N19" i="45"/>
  <c r="L19" i="45"/>
  <c r="H18" i="8" l="1"/>
  <c r="Q28" i="46" l="1"/>
  <c r="H21" i="8"/>
  <c r="E35" i="5"/>
  <c r="E34" i="5"/>
  <c r="D34" i="5"/>
  <c r="C34" i="5"/>
  <c r="E26" i="5"/>
  <c r="D26" i="5"/>
  <c r="C26" i="5"/>
  <c r="E25" i="5"/>
  <c r="E23" i="5" s="1"/>
  <c r="E103" i="68" l="1"/>
  <c r="J101" i="68"/>
  <c r="J103" i="68" s="1"/>
  <c r="I101" i="68"/>
  <c r="I103" i="68" s="1"/>
  <c r="H101" i="68"/>
  <c r="G101" i="68"/>
  <c r="G103" i="68" s="1"/>
  <c r="D101" i="68"/>
  <c r="C101" i="68"/>
  <c r="C103" i="68" s="1"/>
  <c r="T97" i="68"/>
  <c r="S97" i="68"/>
  <c r="L97" i="68"/>
  <c r="O95" i="68"/>
  <c r="L95" i="68"/>
  <c r="O94" i="68"/>
  <c r="L94" i="68"/>
  <c r="R89" i="68"/>
  <c r="Q89" i="68"/>
  <c r="N89" i="68"/>
  <c r="K89" i="68"/>
  <c r="L89" i="68" s="1"/>
  <c r="P89" i="68" s="1"/>
  <c r="O88" i="68"/>
  <c r="O89" i="68" s="1"/>
  <c r="L88" i="68"/>
  <c r="P88" i="68" s="1"/>
  <c r="T88" i="68" s="1"/>
  <c r="S87" i="68"/>
  <c r="L87" i="68"/>
  <c r="P87" i="68" s="1"/>
  <c r="T87" i="68" s="1"/>
  <c r="S86" i="68"/>
  <c r="L86" i="68"/>
  <c r="P86" i="68" s="1"/>
  <c r="T86" i="68" s="1"/>
  <c r="S85" i="68"/>
  <c r="L85" i="68"/>
  <c r="P85" i="68" s="1"/>
  <c r="T85" i="68" s="1"/>
  <c r="S83" i="68"/>
  <c r="L83" i="68"/>
  <c r="P83" i="68" s="1"/>
  <c r="T83" i="68" s="1"/>
  <c r="S82" i="68"/>
  <c r="L82" i="68"/>
  <c r="P82" i="68" s="1"/>
  <c r="T82" i="68" s="1"/>
  <c r="S81" i="68"/>
  <c r="L81" i="68"/>
  <c r="P81" i="68" s="1"/>
  <c r="T81" i="68" s="1"/>
  <c r="S80" i="68"/>
  <c r="L80" i="68"/>
  <c r="P80" i="68" s="1"/>
  <c r="T80" i="68" s="1"/>
  <c r="S79" i="68"/>
  <c r="L79" i="68"/>
  <c r="P79" i="68" s="1"/>
  <c r="T79" i="68" s="1"/>
  <c r="S78" i="68"/>
  <c r="L78" i="68"/>
  <c r="P78" i="68" s="1"/>
  <c r="T78" i="68" s="1"/>
  <c r="S77" i="68"/>
  <c r="L77" i="68"/>
  <c r="P77" i="68" s="1"/>
  <c r="T77" i="68" s="1"/>
  <c r="S76" i="68"/>
  <c r="L76" i="68"/>
  <c r="P76" i="68" s="1"/>
  <c r="T76" i="68" s="1"/>
  <c r="S74" i="68"/>
  <c r="L74" i="68"/>
  <c r="P74" i="68" s="1"/>
  <c r="T74" i="68" s="1"/>
  <c r="S73" i="68"/>
  <c r="L73" i="68"/>
  <c r="P73" i="68" s="1"/>
  <c r="T73" i="68" s="1"/>
  <c r="S72" i="68"/>
  <c r="L72" i="68"/>
  <c r="P72" i="68" s="1"/>
  <c r="T72" i="68" s="1"/>
  <c r="S71" i="68"/>
  <c r="L71" i="68"/>
  <c r="P71" i="68" s="1"/>
  <c r="T71" i="68" s="1"/>
  <c r="S70" i="68"/>
  <c r="L70" i="68"/>
  <c r="P70" i="68" s="1"/>
  <c r="T70" i="68" s="1"/>
  <c r="S69" i="68"/>
  <c r="L69" i="68"/>
  <c r="P69" i="68" s="1"/>
  <c r="T69" i="68" s="1"/>
  <c r="S68" i="68"/>
  <c r="L68" i="68"/>
  <c r="P68" i="68" s="1"/>
  <c r="T68" i="68" s="1"/>
  <c r="S67" i="68"/>
  <c r="L67" i="68"/>
  <c r="P67" i="68" s="1"/>
  <c r="T67" i="68" s="1"/>
  <c r="S66" i="68"/>
  <c r="L66" i="68"/>
  <c r="P66" i="68" s="1"/>
  <c r="T66" i="68" s="1"/>
  <c r="N36" i="68"/>
  <c r="Q36" i="68"/>
  <c r="K36" i="68"/>
  <c r="L36" i="68" s="1"/>
  <c r="S35" i="68"/>
  <c r="O35" i="68"/>
  <c r="S34" i="68"/>
  <c r="S33" i="68"/>
  <c r="S32" i="68"/>
  <c r="S31" i="68"/>
  <c r="O31" i="68"/>
  <c r="S30" i="68"/>
  <c r="S29" i="68"/>
  <c r="O29" i="68"/>
  <c r="S28" i="68"/>
  <c r="O28" i="68"/>
  <c r="S27" i="68"/>
  <c r="S26" i="68"/>
  <c r="O26" i="68"/>
  <c r="S25" i="68"/>
  <c r="O25" i="68"/>
  <c r="P25" i="68"/>
  <c r="K21" i="68"/>
  <c r="O21" i="68" s="1"/>
  <c r="S21" i="68" s="1"/>
  <c r="O20" i="68"/>
  <c r="L20" i="68"/>
  <c r="P20" i="68" s="1"/>
  <c r="T20" i="68" s="1"/>
  <c r="O19" i="68"/>
  <c r="S19" i="68" s="1"/>
  <c r="L19" i="68"/>
  <c r="P19" i="68" s="1"/>
  <c r="T19" i="68" s="1"/>
  <c r="O18" i="68"/>
  <c r="S18" i="68" s="1"/>
  <c r="L18" i="68"/>
  <c r="P18" i="68" s="1"/>
  <c r="T18" i="68" s="1"/>
  <c r="O17" i="68"/>
  <c r="S17" i="68" s="1"/>
  <c r="L17" i="68"/>
  <c r="P17" i="68" s="1"/>
  <c r="T17" i="68" s="1"/>
  <c r="O16" i="68"/>
  <c r="S16" i="68" s="1"/>
  <c r="L16" i="68"/>
  <c r="P16" i="68" s="1"/>
  <c r="O12" i="68"/>
  <c r="P12" i="68" s="1"/>
  <c r="H12" i="68"/>
  <c r="D12" i="68"/>
  <c r="S10" i="68"/>
  <c r="T10" i="68" s="1"/>
  <c r="R10" i="68"/>
  <c r="O10" i="68"/>
  <c r="F10" i="68"/>
  <c r="F103" i="68" s="1"/>
  <c r="D10" i="68"/>
  <c r="P10" i="68" s="1"/>
  <c r="T36" i="68" l="1"/>
  <c r="S95" i="68"/>
  <c r="P95" i="68"/>
  <c r="P94" i="68"/>
  <c r="P98" i="68" s="1"/>
  <c r="L98" i="68"/>
  <c r="S94" i="68"/>
  <c r="S98" i="68" s="1"/>
  <c r="O98" i="68"/>
  <c r="P36" i="68"/>
  <c r="S36" i="68"/>
  <c r="S88" i="68"/>
  <c r="S12" i="68"/>
  <c r="T12" i="68" s="1"/>
  <c r="O36" i="68"/>
  <c r="D103" i="68"/>
  <c r="Q101" i="68"/>
  <c r="Q103" i="68" s="1"/>
  <c r="T89" i="68"/>
  <c r="T95" i="68"/>
  <c r="H103" i="68"/>
  <c r="N101" i="68"/>
  <c r="N103" i="68" s="1"/>
  <c r="S89" i="68"/>
  <c r="K101" i="68"/>
  <c r="K103" i="68" s="1"/>
  <c r="O103" i="68" s="1"/>
  <c r="P21" i="68"/>
  <c r="T16" i="68"/>
  <c r="T21" i="68" s="1"/>
  <c r="L21" i="68"/>
  <c r="R36" i="68"/>
  <c r="R101" i="68" s="1"/>
  <c r="R103" i="68" s="1"/>
  <c r="T25" i="68"/>
  <c r="T94" i="68" l="1"/>
  <c r="T98" i="68" s="1"/>
  <c r="T101" i="68" s="1"/>
  <c r="T103" i="68" s="1"/>
  <c r="S101" i="68"/>
  <c r="S103" i="68" s="1"/>
  <c r="O101" i="68"/>
  <c r="L101" i="68"/>
  <c r="L103" i="68" s="1"/>
  <c r="P101" i="68" l="1"/>
  <c r="P103" i="68" s="1"/>
  <c r="C36" i="5" l="1"/>
  <c r="C38" i="5" s="1"/>
  <c r="E30" i="49" l="1"/>
  <c r="G33" i="8" l="1"/>
  <c r="I33" i="8" s="1"/>
  <c r="G15" i="8"/>
  <c r="H15" i="8" l="1"/>
  <c r="E56" i="5"/>
  <c r="I14" i="64" l="1"/>
  <c r="J14" i="64" l="1"/>
  <c r="G100" i="8"/>
  <c r="G101" i="8" s="1"/>
  <c r="I100" i="8" l="1"/>
  <c r="I101" i="8" s="1"/>
  <c r="C32" i="64" l="1"/>
  <c r="C34" i="64" s="1"/>
  <c r="C16" i="49" l="1"/>
  <c r="H24" i="47"/>
  <c r="H24" i="46"/>
  <c r="G114" i="8"/>
  <c r="H114" i="8" s="1"/>
  <c r="F88" i="8"/>
  <c r="H88" i="8"/>
  <c r="Q31" i="46" s="1"/>
  <c r="E88" i="8"/>
  <c r="G86" i="8"/>
  <c r="I86" i="8" s="1"/>
  <c r="F83" i="8"/>
  <c r="G32" i="8"/>
  <c r="N27" i="51" l="1"/>
  <c r="L31" i="47"/>
  <c r="H32" i="8"/>
  <c r="G31" i="6"/>
  <c r="H31" i="6"/>
  <c r="I31" i="6"/>
  <c r="D59" i="5"/>
  <c r="C59" i="5"/>
  <c r="C29" i="64" s="1"/>
  <c r="E29" i="64" s="1"/>
  <c r="E58" i="5"/>
  <c r="E59" i="5" s="1"/>
  <c r="D57" i="5"/>
  <c r="E57" i="5"/>
  <c r="C57" i="5"/>
  <c r="D32" i="64" l="1"/>
  <c r="D29" i="47"/>
  <c r="I29" i="64"/>
  <c r="G18" i="49"/>
  <c r="Q31" i="47"/>
  <c r="C60" i="5"/>
  <c r="Q33" i="51"/>
  <c r="Q34" i="51" s="1"/>
  <c r="Q54" i="51" s="1"/>
  <c r="S27" i="51"/>
  <c r="S33" i="51" s="1"/>
  <c r="S34" i="51" s="1"/>
  <c r="S54" i="51" s="1"/>
  <c r="D60" i="5"/>
  <c r="E60" i="5"/>
  <c r="A10" i="47"/>
  <c r="A11" i="47" s="1"/>
  <c r="A12" i="47" s="1"/>
  <c r="A13" i="47" s="1"/>
  <c r="A14" i="47" s="1"/>
  <c r="A15" i="47" s="1"/>
  <c r="A16" i="47" s="1"/>
  <c r="A17" i="47" s="1"/>
  <c r="A18" i="47" s="1"/>
  <c r="A19" i="47" s="1"/>
  <c r="A20" i="47" s="1"/>
  <c r="A21" i="47" s="1"/>
  <c r="A22" i="47" s="1"/>
  <c r="A23" i="47" s="1"/>
  <c r="A24" i="47" s="1"/>
  <c r="A25" i="47" s="1"/>
  <c r="A26" i="47" s="1"/>
  <c r="A27" i="47" s="1"/>
  <c r="A28" i="47" s="1"/>
  <c r="A29" i="47" s="1"/>
  <c r="A30" i="47" s="1"/>
  <c r="A31" i="47" s="1"/>
  <c r="A32" i="47" s="1"/>
  <c r="A33" i="47" s="1"/>
  <c r="A34" i="47" s="1"/>
  <c r="A35" i="47" s="1"/>
  <c r="A36" i="47" s="1"/>
  <c r="A37" i="47" s="1"/>
  <c r="A38" i="47" s="1"/>
  <c r="A39" i="47" s="1"/>
  <c r="A40" i="47" s="1"/>
  <c r="A41" i="47" s="1"/>
  <c r="A42" i="47" s="1"/>
  <c r="A43" i="47" s="1"/>
  <c r="A44" i="47" s="1"/>
  <c r="D20" i="49"/>
  <c r="E20" i="49"/>
  <c r="J29" i="64" l="1"/>
  <c r="I32" i="64"/>
  <c r="D34" i="64"/>
  <c r="A45" i="47"/>
  <c r="A46" i="47" s="1"/>
  <c r="A47" i="47" s="1"/>
  <c r="A48" i="47" s="1"/>
  <c r="A49" i="47" s="1"/>
  <c r="A50" i="47" s="1"/>
  <c r="A51" i="47" s="1"/>
  <c r="A52" i="47" s="1"/>
  <c r="A53" i="47" s="1"/>
  <c r="A54" i="47" s="1"/>
  <c r="A55" i="47" s="1"/>
  <c r="A56" i="47" s="1"/>
  <c r="D47" i="47"/>
  <c r="C47" i="47"/>
  <c r="D15" i="47"/>
  <c r="E47" i="46"/>
  <c r="E47" i="47" s="1"/>
  <c r="E38" i="48" s="1"/>
  <c r="I34" i="64" l="1"/>
  <c r="J32" i="64"/>
  <c r="J34" i="64" s="1"/>
  <c r="D38" i="48"/>
  <c r="I47" i="47"/>
  <c r="D12" i="49"/>
  <c r="I15" i="47"/>
  <c r="C38" i="48"/>
  <c r="H47" i="47"/>
  <c r="D33" i="44"/>
  <c r="C33" i="44"/>
  <c r="H15" i="46"/>
  <c r="J47" i="47" l="1"/>
  <c r="J15" i="46"/>
  <c r="E15" i="46"/>
  <c r="E15" i="47" l="1"/>
  <c r="E12" i="49" s="1"/>
  <c r="C15" i="47"/>
  <c r="C12" i="49" l="1"/>
  <c r="H15" i="47"/>
  <c r="G20" i="63"/>
  <c r="Q21" i="46"/>
  <c r="F120" i="8"/>
  <c r="G120" i="8"/>
  <c r="H120" i="8"/>
  <c r="E120" i="8"/>
  <c r="I43" i="8"/>
  <c r="R21" i="46" l="1"/>
  <c r="S21" i="46" s="1"/>
  <c r="N21" i="46"/>
  <c r="J15" i="47"/>
  <c r="I57" i="8"/>
  <c r="M17" i="15"/>
  <c r="M57" i="15" s="1"/>
  <c r="D16" i="47"/>
  <c r="D69" i="5"/>
  <c r="E50" i="5"/>
  <c r="E46" i="5"/>
  <c r="D46" i="5"/>
  <c r="D47" i="5" s="1"/>
  <c r="C46" i="5"/>
  <c r="C47" i="5" s="1"/>
  <c r="D13" i="49" l="1"/>
  <c r="I16" i="47"/>
  <c r="C42" i="5"/>
  <c r="C73" i="5"/>
  <c r="I29" i="47"/>
  <c r="D73" i="5"/>
  <c r="E47" i="5"/>
  <c r="E73" i="5" l="1"/>
  <c r="R45" i="15" l="1"/>
  <c r="R44" i="15"/>
  <c r="E44" i="46" l="1"/>
  <c r="H25" i="47" l="1"/>
  <c r="J25" i="47" s="1"/>
  <c r="C33" i="42"/>
  <c r="H33" i="42" s="1"/>
  <c r="N13" i="44" l="1"/>
  <c r="N13" i="64" l="1"/>
  <c r="Q27" i="42"/>
  <c r="F116" i="8"/>
  <c r="E116" i="8"/>
  <c r="Q33" i="42" l="1"/>
  <c r="Q34" i="42" s="1"/>
  <c r="Q54" i="42" s="1"/>
  <c r="G116" i="8"/>
  <c r="H116" i="8"/>
  <c r="I11" i="46" l="1"/>
  <c r="D11" i="47"/>
  <c r="E11" i="46"/>
  <c r="G31" i="8"/>
  <c r="G29" i="8"/>
  <c r="F111" i="8"/>
  <c r="E111" i="8"/>
  <c r="E11" i="47" l="1"/>
  <c r="I11" i="47"/>
  <c r="H31" i="8"/>
  <c r="H29" i="8"/>
  <c r="C34" i="48"/>
  <c r="D34" i="48"/>
  <c r="C46" i="47"/>
  <c r="D46" i="47"/>
  <c r="D41" i="47"/>
  <c r="C41" i="47"/>
  <c r="D33" i="42"/>
  <c r="I33" i="42" s="1"/>
  <c r="J33" i="42" s="1"/>
  <c r="E43" i="42"/>
  <c r="E25" i="42"/>
  <c r="E33" i="42" s="1"/>
  <c r="N20" i="64"/>
  <c r="E44" i="64"/>
  <c r="E43" i="64"/>
  <c r="D36" i="48" l="1"/>
  <c r="I46" i="47"/>
  <c r="C36" i="48"/>
  <c r="H46" i="47"/>
  <c r="J46" i="47" s="1"/>
  <c r="C33" i="49"/>
  <c r="C31" i="48" s="1"/>
  <c r="E31" i="48" s="1"/>
  <c r="H41" i="47"/>
  <c r="D33" i="49"/>
  <c r="I41" i="47"/>
  <c r="E46" i="47"/>
  <c r="E36" i="48" s="1"/>
  <c r="E45" i="47"/>
  <c r="D30" i="48"/>
  <c r="C30" i="48"/>
  <c r="E41" i="47"/>
  <c r="R25" i="15"/>
  <c r="R26" i="15"/>
  <c r="R49" i="15"/>
  <c r="R30" i="15"/>
  <c r="E83" i="8"/>
  <c r="J41" i="47" l="1"/>
  <c r="E30" i="48"/>
  <c r="E33" i="49"/>
  <c r="G24" i="8" l="1"/>
  <c r="E24" i="63"/>
  <c r="H24" i="63"/>
  <c r="I24" i="63"/>
  <c r="J24" i="63"/>
  <c r="G16" i="63"/>
  <c r="G17" i="63"/>
  <c r="G18" i="63"/>
  <c r="G19" i="63"/>
  <c r="G15" i="63"/>
  <c r="H24" i="8" l="1"/>
  <c r="D36" i="5" l="1"/>
  <c r="D38" i="5" s="1"/>
  <c r="D42" i="5" l="1"/>
  <c r="D19" i="48"/>
  <c r="I29" i="46"/>
  <c r="H13" i="46"/>
  <c r="H29" i="46" l="1"/>
  <c r="J29" i="46" s="1"/>
  <c r="C29" i="47"/>
  <c r="E29" i="46"/>
  <c r="E29" i="47" s="1"/>
  <c r="E19" i="48" s="1"/>
  <c r="F15" i="14"/>
  <c r="H29" i="47" l="1"/>
  <c r="J29" i="47" s="1"/>
  <c r="C19" i="48"/>
  <c r="G30" i="8"/>
  <c r="F106" i="8"/>
  <c r="E106" i="8"/>
  <c r="H106" i="8"/>
  <c r="L27" i="64" s="1"/>
  <c r="Q27" i="64" s="1"/>
  <c r="Q33" i="64" l="1"/>
  <c r="H30" i="8"/>
  <c r="Q34" i="64" l="1"/>
  <c r="Q54" i="64" s="1"/>
  <c r="H111" i="8"/>
  <c r="A10" i="48" l="1"/>
  <c r="A11" i="48" s="1"/>
  <c r="A12" i="48" s="1"/>
  <c r="A13" i="48" s="1"/>
  <c r="A14" i="48" s="1"/>
  <c r="A15" i="48" s="1"/>
  <c r="A16" i="48" s="1"/>
  <c r="A17" i="48" s="1"/>
  <c r="A18" i="48" s="1"/>
  <c r="A19" i="48" s="1"/>
  <c r="A20" i="48" s="1"/>
  <c r="A21" i="48" s="1"/>
  <c r="A22" i="48" s="1"/>
  <c r="A23" i="48" s="1"/>
  <c r="A24" i="48" s="1"/>
  <c r="A25" i="48" s="1"/>
  <c r="A26" i="48" s="1"/>
  <c r="A27" i="48" s="1"/>
  <c r="A28" i="48" s="1"/>
  <c r="A29" i="48" s="1"/>
  <c r="A30" i="48" s="1"/>
  <c r="A31" i="48" s="1"/>
  <c r="A32" i="48" s="1"/>
  <c r="A33" i="48" s="1"/>
  <c r="A34" i="48" s="1"/>
  <c r="A35" i="48" l="1"/>
  <c r="A36" i="48" s="1"/>
  <c r="A37" i="48" s="1"/>
  <c r="A38" i="48" s="1"/>
  <c r="A39" i="48" s="1"/>
  <c r="A40" i="48" s="1"/>
  <c r="A41" i="48" s="1"/>
  <c r="A42" i="48" s="1"/>
  <c r="A43" i="48" s="1"/>
  <c r="A44" i="48" s="1"/>
  <c r="A45" i="48" s="1"/>
  <c r="A46" i="48" s="1"/>
  <c r="Q27" i="15"/>
  <c r="Q57" i="15" s="1"/>
  <c r="F28" i="63"/>
  <c r="E28" i="63"/>
  <c r="G22" i="63"/>
  <c r="F29" i="63" l="1"/>
  <c r="G13" i="63" l="1"/>
  <c r="E29" i="63"/>
  <c r="Q14" i="46" s="1"/>
  <c r="C20" i="54" l="1"/>
  <c r="C32" i="54" s="1"/>
  <c r="Q11" i="46"/>
  <c r="S11" i="46" s="1"/>
  <c r="R12" i="46"/>
  <c r="Q19" i="46"/>
  <c r="R19" i="46"/>
  <c r="R13" i="15"/>
  <c r="G28" i="8"/>
  <c r="G43" i="8" s="1"/>
  <c r="I83" i="8"/>
  <c r="R32" i="46" s="1"/>
  <c r="E27" i="10"/>
  <c r="E28" i="10" s="1"/>
  <c r="N14" i="44"/>
  <c r="N14" i="64"/>
  <c r="N14" i="42"/>
  <c r="E34" i="48"/>
  <c r="H48" i="65"/>
  <c r="G48" i="65"/>
  <c r="F48" i="65"/>
  <c r="L27" i="44"/>
  <c r="L33" i="64"/>
  <c r="E20" i="42"/>
  <c r="N53" i="64"/>
  <c r="M53" i="64"/>
  <c r="L53" i="64"/>
  <c r="L24" i="64"/>
  <c r="E20" i="64"/>
  <c r="E18" i="64"/>
  <c r="E16" i="64"/>
  <c r="E14" i="64"/>
  <c r="E13" i="64"/>
  <c r="N12" i="64"/>
  <c r="E12" i="64"/>
  <c r="A12" i="64"/>
  <c r="A13" i="64" s="1"/>
  <c r="A14" i="64" s="1"/>
  <c r="A15" i="64" s="1"/>
  <c r="A16" i="64" s="1"/>
  <c r="A17" i="64" s="1"/>
  <c r="A18" i="64" s="1"/>
  <c r="A19" i="64" s="1"/>
  <c r="A20" i="64" s="1"/>
  <c r="A21" i="64" s="1"/>
  <c r="A22" i="64" s="1"/>
  <c r="A23" i="64" s="1"/>
  <c r="A24" i="64" s="1"/>
  <c r="A25" i="64" s="1"/>
  <c r="A26" i="64" s="1"/>
  <c r="A27" i="64" s="1"/>
  <c r="A28" i="64" s="1"/>
  <c r="A29" i="64" s="1"/>
  <c r="A30" i="64" s="1"/>
  <c r="A31" i="64" s="1"/>
  <c r="A32" i="64" s="1"/>
  <c r="A33" i="64" s="1"/>
  <c r="A34" i="64" s="1"/>
  <c r="A35" i="64" s="1"/>
  <c r="A36" i="64" s="1"/>
  <c r="A37" i="64" s="1"/>
  <c r="A38" i="64" s="1"/>
  <c r="A39" i="64" s="1"/>
  <c r="A40" i="64" s="1"/>
  <c r="A41" i="64" s="1"/>
  <c r="A42" i="64" s="1"/>
  <c r="A43" i="64" s="1"/>
  <c r="A44" i="64" s="1"/>
  <c r="A45" i="64" s="1"/>
  <c r="A46" i="64" s="1"/>
  <c r="A47" i="64" s="1"/>
  <c r="A48" i="64" s="1"/>
  <c r="A49" i="64" s="1"/>
  <c r="A50" i="64" s="1"/>
  <c r="A51" i="64" s="1"/>
  <c r="A52" i="64" s="1"/>
  <c r="A53" i="64" s="1"/>
  <c r="A54" i="64" s="1"/>
  <c r="M33" i="51"/>
  <c r="I24" i="46"/>
  <c r="C12" i="47"/>
  <c r="C52" i="47"/>
  <c r="C55" i="47" s="1"/>
  <c r="D52" i="47"/>
  <c r="F37" i="46"/>
  <c r="G37" i="46"/>
  <c r="M48" i="47"/>
  <c r="F25" i="14"/>
  <c r="R27" i="15"/>
  <c r="G21" i="63"/>
  <c r="G27" i="63"/>
  <c r="G28" i="63" s="1"/>
  <c r="G14" i="63"/>
  <c r="D32" i="45"/>
  <c r="D34" i="45" s="1"/>
  <c r="E37" i="5"/>
  <c r="E29" i="5"/>
  <c r="G65" i="8"/>
  <c r="I65" i="8" s="1"/>
  <c r="E19" i="10"/>
  <c r="M21" i="47"/>
  <c r="M10" i="47"/>
  <c r="E13" i="14"/>
  <c r="F12" i="6"/>
  <c r="D24" i="10"/>
  <c r="D29" i="10" s="1"/>
  <c r="H69" i="8"/>
  <c r="G109" i="8"/>
  <c r="E26" i="46"/>
  <c r="F13" i="6"/>
  <c r="E20" i="5"/>
  <c r="R48" i="15"/>
  <c r="R43" i="15"/>
  <c r="R38" i="15"/>
  <c r="R31" i="15"/>
  <c r="D12" i="47"/>
  <c r="I12" i="47" s="1"/>
  <c r="N48" i="46"/>
  <c r="N48" i="47" s="1"/>
  <c r="O40" i="24" s="1"/>
  <c r="E43" i="51"/>
  <c r="G96" i="8"/>
  <c r="H96" i="8" s="1"/>
  <c r="H97" i="8" s="1"/>
  <c r="D70" i="5"/>
  <c r="C69" i="5"/>
  <c r="C70" i="5" s="1"/>
  <c r="E19" i="5"/>
  <c r="L21" i="47"/>
  <c r="L33" i="51"/>
  <c r="E20" i="10"/>
  <c r="E15" i="10"/>
  <c r="E16" i="10" s="1"/>
  <c r="E69" i="8"/>
  <c r="E91" i="8" s="1"/>
  <c r="D52" i="5"/>
  <c r="C52" i="5"/>
  <c r="E13" i="5"/>
  <c r="E14" i="5"/>
  <c r="E17" i="5"/>
  <c r="E12" i="5"/>
  <c r="E30" i="5"/>
  <c r="L17" i="15"/>
  <c r="L57" i="15" s="1"/>
  <c r="I71" i="56"/>
  <c r="H71" i="56"/>
  <c r="G71" i="56"/>
  <c r="F71" i="56"/>
  <c r="E71" i="56"/>
  <c r="G48" i="8"/>
  <c r="E14" i="6"/>
  <c r="D14" i="6"/>
  <c r="C19" i="49"/>
  <c r="C20" i="49"/>
  <c r="O16" i="24"/>
  <c r="O18" i="24"/>
  <c r="A12" i="42"/>
  <c r="A13" i="42" s="1"/>
  <c r="A14" i="42" s="1"/>
  <c r="A15" i="42" s="1"/>
  <c r="A16" i="42" s="1"/>
  <c r="A17" i="42" s="1"/>
  <c r="A18" i="42" s="1"/>
  <c r="A19" i="42" s="1"/>
  <c r="A20" i="42" s="1"/>
  <c r="A21" i="42" s="1"/>
  <c r="A22" i="42" s="1"/>
  <c r="A23" i="42" s="1"/>
  <c r="A24" i="42" s="1"/>
  <c r="A25" i="42" s="1"/>
  <c r="A26" i="42" s="1"/>
  <c r="A27" i="42" s="1"/>
  <c r="A28" i="42" s="1"/>
  <c r="A29" i="42" s="1"/>
  <c r="A30" i="42" s="1"/>
  <c r="A31" i="42" s="1"/>
  <c r="A32" i="42" s="1"/>
  <c r="A33" i="42" s="1"/>
  <c r="A34" i="42" s="1"/>
  <c r="A35" i="42" s="1"/>
  <c r="A36" i="42" s="1"/>
  <c r="A37" i="42" s="1"/>
  <c r="A38" i="42" s="1"/>
  <c r="A39" i="42" s="1"/>
  <c r="A40" i="42" s="1"/>
  <c r="A41" i="42" s="1"/>
  <c r="A42" i="42" s="1"/>
  <c r="A43" i="42" s="1"/>
  <c r="A44" i="42" s="1"/>
  <c r="A45" i="42" s="1"/>
  <c r="A46" i="42" s="1"/>
  <c r="A47" i="42" s="1"/>
  <c r="A48" i="42" s="1"/>
  <c r="A49" i="42" s="1"/>
  <c r="A50" i="42" s="1"/>
  <c r="A51" i="42" s="1"/>
  <c r="A52" i="42" s="1"/>
  <c r="A53" i="42" s="1"/>
  <c r="A54" i="42" s="1"/>
  <c r="N12" i="42"/>
  <c r="N13" i="42"/>
  <c r="L24" i="42"/>
  <c r="L53" i="42"/>
  <c r="M53" i="42"/>
  <c r="N53" i="42"/>
  <c r="A12" i="51"/>
  <c r="A13" i="51" s="1"/>
  <c r="A14" i="51" s="1"/>
  <c r="A15" i="51" s="1"/>
  <c r="A16" i="51" s="1"/>
  <c r="A17" i="51" s="1"/>
  <c r="A18" i="51" s="1"/>
  <c r="A19" i="51" s="1"/>
  <c r="A20" i="51" s="1"/>
  <c r="A21" i="51" s="1"/>
  <c r="A22" i="51" s="1"/>
  <c r="A23" i="51" s="1"/>
  <c r="A24" i="51" s="1"/>
  <c r="A25" i="51" s="1"/>
  <c r="A26" i="51" s="1"/>
  <c r="A27" i="51" s="1"/>
  <c r="A28" i="51" s="1"/>
  <c r="A29" i="51" s="1"/>
  <c r="A30" i="51" s="1"/>
  <c r="A31" i="51" s="1"/>
  <c r="A32" i="51" s="1"/>
  <c r="A33" i="51" s="1"/>
  <c r="A34" i="51" s="1"/>
  <c r="A35" i="51" s="1"/>
  <c r="A36" i="51" s="1"/>
  <c r="A37" i="51" s="1"/>
  <c r="A38" i="51" s="1"/>
  <c r="A39" i="51" s="1"/>
  <c r="A40" i="51" s="1"/>
  <c r="A41" i="51" s="1"/>
  <c r="A42" i="51" s="1"/>
  <c r="A43" i="51" s="1"/>
  <c r="A44" i="51" s="1"/>
  <c r="A45" i="51" s="1"/>
  <c r="A46" i="51" s="1"/>
  <c r="A47" i="51" s="1"/>
  <c r="A48" i="51" s="1"/>
  <c r="A49" i="51" s="1"/>
  <c r="A50" i="51" s="1"/>
  <c r="A51" i="51" s="1"/>
  <c r="A52" i="51" s="1"/>
  <c r="A53" i="51" s="1"/>
  <c r="A54" i="51" s="1"/>
  <c r="E12" i="51"/>
  <c r="E13" i="51"/>
  <c r="N13" i="51"/>
  <c r="E14" i="51"/>
  <c r="N14" i="51"/>
  <c r="E16" i="51"/>
  <c r="E18" i="51"/>
  <c r="E20" i="51"/>
  <c r="M24" i="51"/>
  <c r="C32" i="51"/>
  <c r="C34" i="51" s="1"/>
  <c r="D32" i="51"/>
  <c r="D34" i="51" s="1"/>
  <c r="M53" i="51"/>
  <c r="N53" i="51"/>
  <c r="A12" i="44"/>
  <c r="A13" i="44" s="1"/>
  <c r="A14" i="44" s="1"/>
  <c r="A15" i="44" s="1"/>
  <c r="A16" i="44" s="1"/>
  <c r="A17" i="44" s="1"/>
  <c r="A18" i="44" s="1"/>
  <c r="A19" i="44" s="1"/>
  <c r="A20" i="44" s="1"/>
  <c r="A21" i="44" s="1"/>
  <c r="A22" i="44" s="1"/>
  <c r="A23" i="44" s="1"/>
  <c r="A24" i="44" s="1"/>
  <c r="A25" i="44" s="1"/>
  <c r="A26" i="44" s="1"/>
  <c r="A27" i="44" s="1"/>
  <c r="A28" i="44" s="1"/>
  <c r="A29" i="44" s="1"/>
  <c r="A30" i="44" s="1"/>
  <c r="A31" i="44" s="1"/>
  <c r="A32" i="44" s="1"/>
  <c r="A33" i="44" s="1"/>
  <c r="A34" i="44" s="1"/>
  <c r="A35" i="44" s="1"/>
  <c r="A36" i="44" s="1"/>
  <c r="A37" i="44" s="1"/>
  <c r="A38" i="44" s="1"/>
  <c r="A39" i="44" s="1"/>
  <c r="A40" i="44" s="1"/>
  <c r="A41" i="44" s="1"/>
  <c r="A42" i="44" s="1"/>
  <c r="A43" i="44" s="1"/>
  <c r="A44" i="44" s="1"/>
  <c r="A45" i="44" s="1"/>
  <c r="A46" i="44" s="1"/>
  <c r="A47" i="44" s="1"/>
  <c r="A48" i="44" s="1"/>
  <c r="A49" i="44" s="1"/>
  <c r="A50" i="44" s="1"/>
  <c r="A51" i="44" s="1"/>
  <c r="A52" i="44" s="1"/>
  <c r="A53" i="44" s="1"/>
  <c r="A54" i="44" s="1"/>
  <c r="E12" i="44"/>
  <c r="N12" i="44"/>
  <c r="E13" i="44"/>
  <c r="E16" i="44"/>
  <c r="E33" i="44" s="1"/>
  <c r="E18" i="44"/>
  <c r="E20" i="44"/>
  <c r="M24" i="44"/>
  <c r="L53" i="44"/>
  <c r="M53" i="44"/>
  <c r="N53" i="44"/>
  <c r="M24" i="45"/>
  <c r="N14" i="45"/>
  <c r="R32" i="15"/>
  <c r="R42" i="15"/>
  <c r="R46" i="15"/>
  <c r="F10" i="14"/>
  <c r="F12" i="14"/>
  <c r="D13" i="14"/>
  <c r="F19" i="14"/>
  <c r="D20" i="14"/>
  <c r="F20" i="14" s="1"/>
  <c r="F23" i="14"/>
  <c r="F24" i="14"/>
  <c r="F26" i="14"/>
  <c r="F27" i="14"/>
  <c r="D28" i="14"/>
  <c r="E28" i="14"/>
  <c r="F29" i="14"/>
  <c r="A12" i="45"/>
  <c r="A13" i="45" s="1"/>
  <c r="A14" i="45" s="1"/>
  <c r="A15" i="45" s="1"/>
  <c r="A16" i="45" s="1"/>
  <c r="A17" i="45" s="1"/>
  <c r="A18" i="45" s="1"/>
  <c r="A19" i="45" s="1"/>
  <c r="A20" i="45" s="1"/>
  <c r="A21" i="45" s="1"/>
  <c r="A22" i="45" s="1"/>
  <c r="A23" i="45" s="1"/>
  <c r="A24" i="45" s="1"/>
  <c r="A25" i="45" s="1"/>
  <c r="A26" i="45" s="1"/>
  <c r="A27" i="45" s="1"/>
  <c r="A28" i="45" s="1"/>
  <c r="A29" i="45" s="1"/>
  <c r="A30" i="45" s="1"/>
  <c r="A31" i="45" s="1"/>
  <c r="A32" i="45" s="1"/>
  <c r="A33" i="45" s="1"/>
  <c r="A34" i="45" s="1"/>
  <c r="A35" i="45" s="1"/>
  <c r="A36" i="45" s="1"/>
  <c r="A37" i="45" s="1"/>
  <c r="A38" i="45" s="1"/>
  <c r="A39" i="45" s="1"/>
  <c r="A40" i="45" s="1"/>
  <c r="A41" i="45" s="1"/>
  <c r="A42" i="45" s="1"/>
  <c r="A43" i="45" s="1"/>
  <c r="A44" i="45" s="1"/>
  <c r="A45" i="45" s="1"/>
  <c r="A46" i="45" s="1"/>
  <c r="A47" i="45" s="1"/>
  <c r="A48" i="45" s="1"/>
  <c r="A49" i="45" s="1"/>
  <c r="A50" i="45" s="1"/>
  <c r="A51" i="45" s="1"/>
  <c r="A52" i="45" s="1"/>
  <c r="A53" i="45" s="1"/>
  <c r="A54" i="45" s="1"/>
  <c r="E12" i="45"/>
  <c r="E13" i="45"/>
  <c r="E14" i="45"/>
  <c r="E16" i="45"/>
  <c r="E18" i="45"/>
  <c r="L53" i="45"/>
  <c r="M53" i="45"/>
  <c r="N53" i="45"/>
  <c r="A10" i="46"/>
  <c r="A11" i="46" s="1"/>
  <c r="A12" i="46" s="1"/>
  <c r="A13" i="46" s="1"/>
  <c r="A14" i="46" s="1"/>
  <c r="A15" i="46" s="1"/>
  <c r="A16" i="46" s="1"/>
  <c r="A17" i="46" s="1"/>
  <c r="A18" i="46" s="1"/>
  <c r="A19" i="46" s="1"/>
  <c r="A20" i="46" s="1"/>
  <c r="A21" i="46" s="1"/>
  <c r="A22" i="46" s="1"/>
  <c r="A23" i="46" s="1"/>
  <c r="A24" i="46" s="1"/>
  <c r="A25" i="46" s="1"/>
  <c r="A26" i="46" s="1"/>
  <c r="A27" i="46" s="1"/>
  <c r="A28" i="46" s="1"/>
  <c r="A29" i="46" s="1"/>
  <c r="A30" i="46" s="1"/>
  <c r="A31" i="46" s="1"/>
  <c r="A32" i="46" s="1"/>
  <c r="A33" i="46" s="1"/>
  <c r="A34" i="46" s="1"/>
  <c r="A35" i="46" s="1"/>
  <c r="A36" i="46" s="1"/>
  <c r="A37" i="46" s="1"/>
  <c r="A38" i="46" s="1"/>
  <c r="A39" i="46" s="1"/>
  <c r="A40" i="46" s="1"/>
  <c r="A41" i="46" s="1"/>
  <c r="A42" i="46" s="1"/>
  <c r="A43" i="46" s="1"/>
  <c r="A44" i="46" s="1"/>
  <c r="A46" i="46" s="1"/>
  <c r="A47" i="46" s="1"/>
  <c r="A48" i="46" s="1"/>
  <c r="A49" i="46" s="1"/>
  <c r="A50" i="46" s="1"/>
  <c r="A51" i="46" s="1"/>
  <c r="A52" i="46" s="1"/>
  <c r="A53" i="46" s="1"/>
  <c r="A54" i="46" s="1"/>
  <c r="A55" i="46" s="1"/>
  <c r="A56" i="46" s="1"/>
  <c r="G81" i="8"/>
  <c r="G88" i="8"/>
  <c r="F28" i="6"/>
  <c r="F29" i="6" s="1"/>
  <c r="D29" i="6"/>
  <c r="E29" i="6"/>
  <c r="E64" i="5"/>
  <c r="A10" i="49"/>
  <c r="A11" i="49" s="1"/>
  <c r="A12" i="49" s="1"/>
  <c r="A13" i="49" s="1"/>
  <c r="A14" i="49" s="1"/>
  <c r="A15" i="49" s="1"/>
  <c r="A16" i="49" s="1"/>
  <c r="A17" i="49" s="1"/>
  <c r="E34" i="49"/>
  <c r="G45" i="49"/>
  <c r="H45" i="49"/>
  <c r="I45" i="49"/>
  <c r="E10" i="48"/>
  <c r="E32" i="48"/>
  <c r="C34" i="24"/>
  <c r="D34" i="24" s="1"/>
  <c r="E34" i="24" s="1"/>
  <c r="F34" i="24" s="1"/>
  <c r="G34" i="24" s="1"/>
  <c r="H34" i="24" s="1"/>
  <c r="I34" i="24" s="1"/>
  <c r="J34" i="24" s="1"/>
  <c r="K34" i="24" s="1"/>
  <c r="L34" i="24" s="1"/>
  <c r="M34" i="24" s="1"/>
  <c r="D42" i="47"/>
  <c r="N12" i="45"/>
  <c r="L53" i="51"/>
  <c r="L33" i="42"/>
  <c r="C49" i="42" s="1"/>
  <c r="H49" i="42" s="1"/>
  <c r="D55" i="46"/>
  <c r="C55" i="46"/>
  <c r="L24" i="44"/>
  <c r="L24" i="51"/>
  <c r="N12" i="51"/>
  <c r="M24" i="64"/>
  <c r="M24" i="42"/>
  <c r="G104" i="8"/>
  <c r="G106" i="8" s="1"/>
  <c r="N13" i="45"/>
  <c r="E32" i="64" l="1"/>
  <c r="G24" i="63"/>
  <c r="H12" i="47"/>
  <c r="J12" i="47" s="1"/>
  <c r="S19" i="46"/>
  <c r="I13" i="46"/>
  <c r="J13" i="46" s="1"/>
  <c r="E13" i="46"/>
  <c r="D13" i="47"/>
  <c r="I13" i="47" s="1"/>
  <c r="H10" i="48"/>
  <c r="R10" i="47"/>
  <c r="M55" i="47"/>
  <c r="R48" i="47"/>
  <c r="R55" i="47" s="1"/>
  <c r="L55" i="47"/>
  <c r="Q48" i="47"/>
  <c r="Q55" i="47" s="1"/>
  <c r="D43" i="48"/>
  <c r="I52" i="47"/>
  <c r="L20" i="47"/>
  <c r="Q20" i="46"/>
  <c r="C43" i="48"/>
  <c r="H52" i="47"/>
  <c r="M33" i="44"/>
  <c r="D49" i="44" s="1"/>
  <c r="I49" i="44" s="1"/>
  <c r="R27" i="44"/>
  <c r="R33" i="44" s="1"/>
  <c r="R34" i="44" s="1"/>
  <c r="R54" i="44" s="1"/>
  <c r="H20" i="48"/>
  <c r="R21" i="47"/>
  <c r="G20" i="48"/>
  <c r="Q21" i="47"/>
  <c r="L10" i="47"/>
  <c r="Q10" i="47" s="1"/>
  <c r="Q10" i="46"/>
  <c r="D26" i="47"/>
  <c r="I26" i="46"/>
  <c r="E42" i="47"/>
  <c r="I42" i="47"/>
  <c r="J24" i="46"/>
  <c r="L33" i="44"/>
  <c r="C49" i="44" s="1"/>
  <c r="H49" i="44" s="1"/>
  <c r="Q27" i="44"/>
  <c r="L12" i="47"/>
  <c r="Q12" i="47" s="1"/>
  <c r="Q12" i="46"/>
  <c r="S12" i="46" s="1"/>
  <c r="L33" i="45"/>
  <c r="C49" i="45" s="1"/>
  <c r="H49" i="45" s="1"/>
  <c r="Q27" i="45"/>
  <c r="E11" i="5"/>
  <c r="C41" i="24"/>
  <c r="O41" i="24"/>
  <c r="E34" i="51"/>
  <c r="E44" i="47"/>
  <c r="C48" i="51"/>
  <c r="H48" i="51" s="1"/>
  <c r="D48" i="45"/>
  <c r="I48" i="45" s="1"/>
  <c r="R17" i="15"/>
  <c r="R57" i="15" s="1"/>
  <c r="A18" i="49"/>
  <c r="A19" i="49" s="1"/>
  <c r="A20" i="49" s="1"/>
  <c r="A21" i="49" s="1"/>
  <c r="A22" i="49" s="1"/>
  <c r="A23" i="49" s="1"/>
  <c r="A24" i="49" s="1"/>
  <c r="A25" i="49" s="1"/>
  <c r="A26" i="49" s="1"/>
  <c r="A27" i="49" s="1"/>
  <c r="A28" i="49" s="1"/>
  <c r="A29" i="49" s="1"/>
  <c r="A30" i="49" s="1"/>
  <c r="A31" i="49" s="1"/>
  <c r="A32" i="49" s="1"/>
  <c r="A33" i="49" s="1"/>
  <c r="A34" i="49" s="1"/>
  <c r="A35" i="49" s="1"/>
  <c r="A36" i="49" s="1"/>
  <c r="E23" i="10"/>
  <c r="H28" i="8"/>
  <c r="D31" i="6"/>
  <c r="E28" i="5"/>
  <c r="D17" i="49"/>
  <c r="D41" i="24"/>
  <c r="E31" i="6"/>
  <c r="G29" i="63"/>
  <c r="F28" i="14"/>
  <c r="E34" i="64"/>
  <c r="G83" i="8"/>
  <c r="D72" i="5"/>
  <c r="G111" i="8"/>
  <c r="I109" i="8"/>
  <c r="R27" i="42" s="1"/>
  <c r="E17" i="49"/>
  <c r="E24" i="46"/>
  <c r="C72" i="5"/>
  <c r="C17" i="49"/>
  <c r="C26" i="47"/>
  <c r="H11" i="46"/>
  <c r="H81" i="8"/>
  <c r="D48" i="64"/>
  <c r="I48" i="64" s="1"/>
  <c r="C48" i="64"/>
  <c r="H48" i="64" s="1"/>
  <c r="C53" i="5"/>
  <c r="D53" i="5"/>
  <c r="D75" i="5" s="1"/>
  <c r="D11" i="48"/>
  <c r="N24" i="42"/>
  <c r="N24" i="51"/>
  <c r="M34" i="51"/>
  <c r="M54" i="51" s="1"/>
  <c r="C24" i="10"/>
  <c r="C29" i="10" s="1"/>
  <c r="E30" i="47"/>
  <c r="D30" i="47"/>
  <c r="E25" i="46"/>
  <c r="F14" i="6"/>
  <c r="E36" i="5"/>
  <c r="E52" i="5"/>
  <c r="E53" i="5" s="1"/>
  <c r="D20" i="47"/>
  <c r="H38" i="48"/>
  <c r="H45" i="48" s="1"/>
  <c r="D24" i="47"/>
  <c r="I24" i="47" s="1"/>
  <c r="E52" i="47"/>
  <c r="E43" i="48" s="1"/>
  <c r="Q17" i="46"/>
  <c r="S17" i="46" s="1"/>
  <c r="G47" i="8"/>
  <c r="G57" i="8" s="1"/>
  <c r="L18" i="47"/>
  <c r="C12" i="48"/>
  <c r="G38" i="48"/>
  <c r="G45" i="48" s="1"/>
  <c r="D55" i="47"/>
  <c r="N24" i="64"/>
  <c r="L34" i="64"/>
  <c r="L54" i="64" s="1"/>
  <c r="L34" i="42"/>
  <c r="L54" i="42" s="1"/>
  <c r="F69" i="8"/>
  <c r="F91" i="8" s="1"/>
  <c r="R28" i="46"/>
  <c r="I104" i="8"/>
  <c r="I106" i="8" s="1"/>
  <c r="G95" i="8"/>
  <c r="N27" i="44"/>
  <c r="N33" i="44" s="1"/>
  <c r="E49" i="44" s="1"/>
  <c r="L19" i="47"/>
  <c r="N19" i="46"/>
  <c r="N19" i="47" s="1"/>
  <c r="M19" i="47"/>
  <c r="N24" i="44"/>
  <c r="C49" i="64"/>
  <c r="H49" i="64" s="1"/>
  <c r="L34" i="44"/>
  <c r="L54" i="44" s="1"/>
  <c r="N33" i="51"/>
  <c r="E49" i="51" s="1"/>
  <c r="N21" i="47"/>
  <c r="I20" i="48" s="1"/>
  <c r="R18" i="46"/>
  <c r="M12" i="47"/>
  <c r="N12" i="46"/>
  <c r="N10" i="46"/>
  <c r="E55" i="46"/>
  <c r="R14" i="46"/>
  <c r="S14" i="46" s="1"/>
  <c r="E69" i="5"/>
  <c r="E32" i="51"/>
  <c r="N55" i="47"/>
  <c r="I38" i="48"/>
  <c r="I45" i="48" s="1"/>
  <c r="I69" i="8"/>
  <c r="G69" i="8"/>
  <c r="L11" i="47"/>
  <c r="Q11" i="47" s="1"/>
  <c r="N11" i="46"/>
  <c r="H17" i="49"/>
  <c r="D11" i="49"/>
  <c r="C49" i="51"/>
  <c r="H49" i="51" s="1"/>
  <c r="J49" i="51" s="1"/>
  <c r="L34" i="51"/>
  <c r="L54" i="51" s="1"/>
  <c r="E30" i="14"/>
  <c r="I17" i="46" s="1"/>
  <c r="D12" i="48"/>
  <c r="E20" i="46"/>
  <c r="C20" i="47"/>
  <c r="H20" i="47" s="1"/>
  <c r="E20" i="45"/>
  <c r="E32" i="45" s="1"/>
  <c r="E34" i="45" s="1"/>
  <c r="C32" i="45"/>
  <c r="C34" i="45" s="1"/>
  <c r="D30" i="14"/>
  <c r="F13" i="14"/>
  <c r="D48" i="51"/>
  <c r="E12" i="46"/>
  <c r="E12" i="47" s="1"/>
  <c r="E12" i="48" s="1"/>
  <c r="M11" i="47"/>
  <c r="R11" i="47" s="1"/>
  <c r="R27" i="64" l="1"/>
  <c r="M27" i="47"/>
  <c r="S28" i="46"/>
  <c r="D53" i="51"/>
  <c r="D54" i="51" s="1"/>
  <c r="I48" i="51"/>
  <c r="I53" i="51" s="1"/>
  <c r="I54" i="51" s="1"/>
  <c r="M34" i="44"/>
  <c r="M54" i="44" s="1"/>
  <c r="J49" i="44"/>
  <c r="I33" i="46"/>
  <c r="Q18" i="46"/>
  <c r="Q24" i="46" s="1"/>
  <c r="N18" i="46"/>
  <c r="N18" i="47" s="1"/>
  <c r="H14" i="44"/>
  <c r="H32" i="44" s="1"/>
  <c r="H34" i="44" s="1"/>
  <c r="C13" i="47"/>
  <c r="H30" i="46"/>
  <c r="C30" i="47"/>
  <c r="H30" i="47" s="1"/>
  <c r="E26" i="47"/>
  <c r="G12" i="48"/>
  <c r="G10" i="48"/>
  <c r="C32" i="42"/>
  <c r="C34" i="42" s="1"/>
  <c r="H14" i="42"/>
  <c r="S11" i="47"/>
  <c r="S10" i="47"/>
  <c r="H12" i="48"/>
  <c r="R12" i="47"/>
  <c r="S12" i="47" s="1"/>
  <c r="J24" i="47"/>
  <c r="J42" i="47"/>
  <c r="I55" i="47"/>
  <c r="G19" i="48"/>
  <c r="Q20" i="47"/>
  <c r="H15" i="49"/>
  <c r="R28" i="47"/>
  <c r="S10" i="46"/>
  <c r="D32" i="42"/>
  <c r="I14" i="42"/>
  <c r="I32" i="42" s="1"/>
  <c r="I34" i="42" s="1"/>
  <c r="D34" i="46"/>
  <c r="I30" i="46"/>
  <c r="I34" i="46" s="1"/>
  <c r="D22" i="49"/>
  <c r="I30" i="47"/>
  <c r="C11" i="48"/>
  <c r="H11" i="47"/>
  <c r="J11" i="47" s="1"/>
  <c r="R33" i="42"/>
  <c r="R34" i="42" s="1"/>
  <c r="R54" i="42" s="1"/>
  <c r="S27" i="42"/>
  <c r="S33" i="42" s="1"/>
  <c r="S34" i="42" s="1"/>
  <c r="S54" i="42" s="1"/>
  <c r="Q33" i="44"/>
  <c r="Q34" i="44" s="1"/>
  <c r="Q54" i="44" s="1"/>
  <c r="S27" i="44"/>
  <c r="S33" i="44" s="1"/>
  <c r="S34" i="44" s="1"/>
  <c r="S54" i="44" s="1"/>
  <c r="M20" i="47"/>
  <c r="N20" i="47" s="1"/>
  <c r="I19" i="48" s="1"/>
  <c r="R20" i="46"/>
  <c r="R24" i="46" s="1"/>
  <c r="S48" i="47"/>
  <c r="S55" i="47"/>
  <c r="H20" i="49"/>
  <c r="R33" i="47"/>
  <c r="R33" i="64"/>
  <c r="R34" i="64" s="1"/>
  <c r="R54" i="64" s="1"/>
  <c r="S27" i="64"/>
  <c r="S33" i="64" s="1"/>
  <c r="S34" i="64" s="1"/>
  <c r="S54" i="64" s="1"/>
  <c r="D16" i="48"/>
  <c r="I20" i="47"/>
  <c r="J20" i="47" s="1"/>
  <c r="J11" i="46"/>
  <c r="H53" i="51"/>
  <c r="H54" i="51" s="1"/>
  <c r="S21" i="47"/>
  <c r="H26" i="46"/>
  <c r="J26" i="46" s="1"/>
  <c r="G18" i="48"/>
  <c r="Q19" i="47"/>
  <c r="G20" i="49"/>
  <c r="Q33" i="47"/>
  <c r="N10" i="47"/>
  <c r="I10" i="48" s="1"/>
  <c r="H18" i="48"/>
  <c r="R19" i="47"/>
  <c r="D32" i="44"/>
  <c r="D48" i="44" s="1"/>
  <c r="I14" i="44"/>
  <c r="I32" i="44" s="1"/>
  <c r="I34" i="44" s="1"/>
  <c r="Q51" i="46"/>
  <c r="D19" i="49"/>
  <c r="I26" i="47"/>
  <c r="J52" i="47"/>
  <c r="H55" i="47"/>
  <c r="Q33" i="45"/>
  <c r="Q34" i="45" s="1"/>
  <c r="Q54" i="45" s="1"/>
  <c r="E48" i="51"/>
  <c r="E53" i="51" s="1"/>
  <c r="E54" i="51" s="1"/>
  <c r="J48" i="64"/>
  <c r="H53" i="64"/>
  <c r="A37" i="49"/>
  <c r="A38" i="49" s="1"/>
  <c r="A39" i="49" s="1"/>
  <c r="A40" i="49" s="1"/>
  <c r="A41" i="49" s="1"/>
  <c r="A42" i="49" s="1"/>
  <c r="A43" i="49" s="1"/>
  <c r="A44" i="49" s="1"/>
  <c r="A45" i="49" s="1"/>
  <c r="A46" i="49" s="1"/>
  <c r="D33" i="46"/>
  <c r="D17" i="47"/>
  <c r="H43" i="8"/>
  <c r="E38" i="5"/>
  <c r="G97" i="8"/>
  <c r="G122" i="8" s="1"/>
  <c r="I95" i="8"/>
  <c r="I97" i="8" s="1"/>
  <c r="G91" i="8"/>
  <c r="E42" i="5"/>
  <c r="E41" i="24"/>
  <c r="C53" i="64"/>
  <c r="C54" i="64" s="1"/>
  <c r="C48" i="42"/>
  <c r="C75" i="5"/>
  <c r="M32" i="47"/>
  <c r="I88" i="8"/>
  <c r="R31" i="46" s="1"/>
  <c r="S31" i="46" s="1"/>
  <c r="H83" i="8"/>
  <c r="I111" i="8"/>
  <c r="N27" i="42"/>
  <c r="N33" i="42" s="1"/>
  <c r="E49" i="42" s="1"/>
  <c r="E24" i="47"/>
  <c r="D34" i="47"/>
  <c r="E70" i="5"/>
  <c r="L17" i="47"/>
  <c r="F31" i="6"/>
  <c r="E11" i="48"/>
  <c r="I18" i="48"/>
  <c r="O27" i="24"/>
  <c r="C27" i="24" s="1"/>
  <c r="D27" i="24" s="1"/>
  <c r="E27" i="24" s="1"/>
  <c r="F27" i="24" s="1"/>
  <c r="G27" i="24" s="1"/>
  <c r="H27" i="24" s="1"/>
  <c r="I27" i="24" s="1"/>
  <c r="J27" i="24" s="1"/>
  <c r="K27" i="24" s="1"/>
  <c r="L27" i="24" s="1"/>
  <c r="M27" i="24" s="1"/>
  <c r="L51" i="46"/>
  <c r="E48" i="64"/>
  <c r="C32" i="44"/>
  <c r="C48" i="44" s="1"/>
  <c r="H48" i="44" s="1"/>
  <c r="E14" i="44"/>
  <c r="E32" i="44" s="1"/>
  <c r="E48" i="44" s="1"/>
  <c r="N20" i="46"/>
  <c r="E24" i="10"/>
  <c r="E29" i="10" s="1"/>
  <c r="D13" i="48"/>
  <c r="D16" i="49"/>
  <c r="E55" i="47"/>
  <c r="O19" i="24" s="1"/>
  <c r="C19" i="24" s="1"/>
  <c r="D19" i="24" s="1"/>
  <c r="E19" i="24" s="1"/>
  <c r="F19" i="24" s="1"/>
  <c r="G19" i="24" s="1"/>
  <c r="H19" i="24" s="1"/>
  <c r="I19" i="24" s="1"/>
  <c r="J19" i="24" s="1"/>
  <c r="K19" i="24" s="1"/>
  <c r="L19" i="24" s="1"/>
  <c r="M19" i="24" s="1"/>
  <c r="F122" i="8"/>
  <c r="L24" i="46"/>
  <c r="Q28" i="47"/>
  <c r="S28" i="47" s="1"/>
  <c r="M33" i="64"/>
  <c r="N34" i="44"/>
  <c r="N54" i="44" s="1"/>
  <c r="N30" i="46"/>
  <c r="N34" i="51"/>
  <c r="N54" i="51" s="1"/>
  <c r="N12" i="47"/>
  <c r="O25" i="24" s="1"/>
  <c r="C25" i="24" s="1"/>
  <c r="D25" i="24" s="1"/>
  <c r="L24" i="45"/>
  <c r="C48" i="45" s="1"/>
  <c r="H48" i="45" s="1"/>
  <c r="N24" i="45"/>
  <c r="M14" i="47"/>
  <c r="E14" i="42"/>
  <c r="E32" i="42" s="1"/>
  <c r="E48" i="42" s="1"/>
  <c r="C16" i="48"/>
  <c r="E20" i="47"/>
  <c r="C53" i="51"/>
  <c r="C54" i="51" s="1"/>
  <c r="F30" i="14"/>
  <c r="N14" i="46"/>
  <c r="L14" i="47"/>
  <c r="G11" i="48"/>
  <c r="N11" i="47"/>
  <c r="G17" i="49"/>
  <c r="I17" i="49" s="1"/>
  <c r="N30" i="47"/>
  <c r="O35" i="24" s="1"/>
  <c r="C35" i="24" s="1"/>
  <c r="D35" i="24" s="1"/>
  <c r="E35" i="24" s="1"/>
  <c r="F35" i="24" s="1"/>
  <c r="G35" i="24" s="1"/>
  <c r="H35" i="24" s="1"/>
  <c r="I35" i="24" s="1"/>
  <c r="J35" i="24" s="1"/>
  <c r="K35" i="24" s="1"/>
  <c r="L35" i="24" s="1"/>
  <c r="M35" i="24" s="1"/>
  <c r="N35" i="24" s="1"/>
  <c r="H11" i="48"/>
  <c r="O15" i="24"/>
  <c r="E22" i="49"/>
  <c r="R34" i="46" l="1"/>
  <c r="R35" i="46" s="1"/>
  <c r="J48" i="51"/>
  <c r="J53" i="51" s="1"/>
  <c r="J54" i="51" s="1"/>
  <c r="D35" i="46"/>
  <c r="D56" i="46" s="1"/>
  <c r="S18" i="46"/>
  <c r="H13" i="47"/>
  <c r="J13" i="47" s="1"/>
  <c r="S19" i="47"/>
  <c r="J30" i="47"/>
  <c r="D34" i="42"/>
  <c r="E34" i="42" s="1"/>
  <c r="I35" i="46"/>
  <c r="I56" i="46" s="1"/>
  <c r="N24" i="46"/>
  <c r="I34" i="47"/>
  <c r="C22" i="49"/>
  <c r="E13" i="47"/>
  <c r="I48" i="44"/>
  <c r="I53" i="44" s="1"/>
  <c r="I54" i="44" s="1"/>
  <c r="J55" i="47"/>
  <c r="C13" i="48"/>
  <c r="S20" i="46"/>
  <c r="S24" i="46" s="1"/>
  <c r="J34" i="44"/>
  <c r="D34" i="44"/>
  <c r="S33" i="47"/>
  <c r="H26" i="47"/>
  <c r="J26" i="47" s="1"/>
  <c r="E19" i="49"/>
  <c r="G16" i="48"/>
  <c r="Q17" i="47"/>
  <c r="G17" i="48"/>
  <c r="Q18" i="47"/>
  <c r="D14" i="48"/>
  <c r="D22" i="48" s="1"/>
  <c r="D24" i="48" s="1"/>
  <c r="I17" i="47"/>
  <c r="I33" i="47" s="1"/>
  <c r="J30" i="46"/>
  <c r="I48" i="42"/>
  <c r="J14" i="44"/>
  <c r="J32" i="44" s="1"/>
  <c r="H19" i="48"/>
  <c r="R20" i="47"/>
  <c r="S20" i="47" s="1"/>
  <c r="H17" i="48"/>
  <c r="R18" i="47"/>
  <c r="C33" i="46"/>
  <c r="H17" i="46"/>
  <c r="H19" i="49"/>
  <c r="R32" i="47"/>
  <c r="H32" i="42"/>
  <c r="J14" i="42"/>
  <c r="C53" i="42"/>
  <c r="H48" i="42"/>
  <c r="H14" i="48"/>
  <c r="R14" i="47"/>
  <c r="G14" i="48"/>
  <c r="Q14" i="47"/>
  <c r="O23" i="24"/>
  <c r="C23" i="24" s="1"/>
  <c r="D23" i="24" s="1"/>
  <c r="E23" i="24" s="1"/>
  <c r="F23" i="24" s="1"/>
  <c r="G23" i="24" s="1"/>
  <c r="H23" i="24" s="1"/>
  <c r="I23" i="24" s="1"/>
  <c r="J23" i="24" s="1"/>
  <c r="K23" i="24" s="1"/>
  <c r="L23" i="24" s="1"/>
  <c r="M23" i="24" s="1"/>
  <c r="H53" i="45"/>
  <c r="H54" i="45" s="1"/>
  <c r="J48" i="45"/>
  <c r="N27" i="45"/>
  <c r="N33" i="45" s="1"/>
  <c r="E49" i="45" s="1"/>
  <c r="R27" i="45"/>
  <c r="H54" i="64"/>
  <c r="C15" i="24"/>
  <c r="D15" i="24" s="1"/>
  <c r="E15" i="24" s="1"/>
  <c r="O17" i="24"/>
  <c r="D33" i="47"/>
  <c r="D35" i="47" s="1"/>
  <c r="D56" i="47" s="1"/>
  <c r="H91" i="8"/>
  <c r="I91" i="8"/>
  <c r="I17" i="48"/>
  <c r="C34" i="44"/>
  <c r="F41" i="24"/>
  <c r="E25" i="24"/>
  <c r="E75" i="5"/>
  <c r="I122" i="8"/>
  <c r="E16" i="49"/>
  <c r="E33" i="46"/>
  <c r="E72" i="5"/>
  <c r="M31" i="47"/>
  <c r="N31" i="46"/>
  <c r="N31" i="47" s="1"/>
  <c r="I18" i="49" s="1"/>
  <c r="M33" i="42"/>
  <c r="N34" i="42"/>
  <c r="N54" i="42" s="1"/>
  <c r="E53" i="42"/>
  <c r="D25" i="49"/>
  <c r="D26" i="49" s="1"/>
  <c r="L34" i="45"/>
  <c r="L54" i="45" s="1"/>
  <c r="C53" i="45"/>
  <c r="C54" i="45" s="1"/>
  <c r="N27" i="46"/>
  <c r="M33" i="45"/>
  <c r="M34" i="45" s="1"/>
  <c r="M54" i="45" s="1"/>
  <c r="O8" i="24"/>
  <c r="C8" i="24" s="1"/>
  <c r="O30" i="24"/>
  <c r="C30" i="24" s="1"/>
  <c r="D30" i="24" s="1"/>
  <c r="E30" i="24" s="1"/>
  <c r="F30" i="24" s="1"/>
  <c r="G30" i="24" s="1"/>
  <c r="H30" i="24" s="1"/>
  <c r="I30" i="24" s="1"/>
  <c r="J30" i="24" s="1"/>
  <c r="K30" i="24" s="1"/>
  <c r="L30" i="24" s="1"/>
  <c r="M30" i="24" s="1"/>
  <c r="N28" i="46"/>
  <c r="N33" i="64"/>
  <c r="N34" i="64" s="1"/>
  <c r="N54" i="64" s="1"/>
  <c r="G15" i="49"/>
  <c r="I15" i="49" s="1"/>
  <c r="N28" i="47"/>
  <c r="O33" i="24" s="1"/>
  <c r="H122" i="8"/>
  <c r="M34" i="46"/>
  <c r="I12" i="48"/>
  <c r="E48" i="45"/>
  <c r="N14" i="47"/>
  <c r="L24" i="47"/>
  <c r="O37" i="24"/>
  <c r="C37" i="24" s="1"/>
  <c r="D37" i="24" s="1"/>
  <c r="E37" i="24" s="1"/>
  <c r="F37" i="24" s="1"/>
  <c r="G37" i="24" s="1"/>
  <c r="H37" i="24" s="1"/>
  <c r="I37" i="24" s="1"/>
  <c r="J37" i="24" s="1"/>
  <c r="K37" i="24" s="1"/>
  <c r="L37" i="24" s="1"/>
  <c r="M37" i="24" s="1"/>
  <c r="I20" i="49"/>
  <c r="C17" i="47"/>
  <c r="C33" i="47" s="1"/>
  <c r="O24" i="24"/>
  <c r="C24" i="24" s="1"/>
  <c r="D24" i="24" s="1"/>
  <c r="E24" i="24" s="1"/>
  <c r="F24" i="24" s="1"/>
  <c r="G24" i="24" s="1"/>
  <c r="H24" i="24" s="1"/>
  <c r="I24" i="24" s="1"/>
  <c r="J24" i="24" s="1"/>
  <c r="K24" i="24" s="1"/>
  <c r="L24" i="24" s="1"/>
  <c r="M24" i="24" s="1"/>
  <c r="I11" i="48"/>
  <c r="O11" i="24"/>
  <c r="C11" i="24" s="1"/>
  <c r="D11" i="24" s="1"/>
  <c r="E11" i="24" s="1"/>
  <c r="F11" i="24" s="1"/>
  <c r="G11" i="24" s="1"/>
  <c r="H11" i="24" s="1"/>
  <c r="I11" i="24" s="1"/>
  <c r="J11" i="24" s="1"/>
  <c r="K11" i="24" s="1"/>
  <c r="L11" i="24" s="1"/>
  <c r="M11" i="24" s="1"/>
  <c r="E16" i="48"/>
  <c r="M34" i="64"/>
  <c r="M54" i="64" s="1"/>
  <c r="D49" i="64"/>
  <c r="M51" i="46" s="1"/>
  <c r="R51" i="46" s="1"/>
  <c r="D17" i="24" l="1"/>
  <c r="Q24" i="47"/>
  <c r="C17" i="24"/>
  <c r="E54" i="42"/>
  <c r="D53" i="44"/>
  <c r="D54" i="44" s="1"/>
  <c r="I37" i="46"/>
  <c r="I35" i="47"/>
  <c r="I56" i="47" s="1"/>
  <c r="R50" i="46"/>
  <c r="E34" i="44"/>
  <c r="E53" i="44" s="1"/>
  <c r="E54" i="44" s="1"/>
  <c r="G22" i="48"/>
  <c r="G24" i="48" s="1"/>
  <c r="G46" i="48" s="1"/>
  <c r="M50" i="46"/>
  <c r="L32" i="47"/>
  <c r="N32" i="47" s="1"/>
  <c r="O36" i="24" s="1"/>
  <c r="C36" i="24" s="1"/>
  <c r="D36" i="24" s="1"/>
  <c r="E36" i="24" s="1"/>
  <c r="F36" i="24" s="1"/>
  <c r="G36" i="24" s="1"/>
  <c r="H36" i="24" s="1"/>
  <c r="I36" i="24" s="1"/>
  <c r="J36" i="24" s="1"/>
  <c r="K36" i="24" s="1"/>
  <c r="L36" i="24" s="1"/>
  <c r="M36" i="24" s="1"/>
  <c r="Q32" i="46"/>
  <c r="H18" i="49"/>
  <c r="R31" i="47"/>
  <c r="S31" i="47" s="1"/>
  <c r="C53" i="44"/>
  <c r="C54" i="44" s="1"/>
  <c r="H34" i="42"/>
  <c r="J34" i="42" s="1"/>
  <c r="J32" i="42"/>
  <c r="J17" i="46"/>
  <c r="J33" i="46" s="1"/>
  <c r="H33" i="46"/>
  <c r="H17" i="47"/>
  <c r="E53" i="45"/>
  <c r="E54" i="45" s="1"/>
  <c r="S14" i="47"/>
  <c r="J48" i="42"/>
  <c r="S18" i="47"/>
  <c r="H14" i="49"/>
  <c r="R27" i="47"/>
  <c r="R34" i="47" s="1"/>
  <c r="D53" i="64"/>
  <c r="D54" i="64" s="1"/>
  <c r="I49" i="64"/>
  <c r="E16" i="46"/>
  <c r="E34" i="46" s="1"/>
  <c r="H16" i="46"/>
  <c r="C54" i="42"/>
  <c r="H54" i="42" s="1"/>
  <c r="H53" i="42"/>
  <c r="R33" i="45"/>
  <c r="R34" i="45" s="1"/>
  <c r="R54" i="45" s="1"/>
  <c r="S27" i="45"/>
  <c r="S33" i="45" s="1"/>
  <c r="S34" i="45" s="1"/>
  <c r="S54" i="45" s="1"/>
  <c r="N34" i="45"/>
  <c r="N54" i="45" s="1"/>
  <c r="C33" i="24"/>
  <c r="D33" i="24" s="1"/>
  <c r="E33" i="24" s="1"/>
  <c r="F33" i="24" s="1"/>
  <c r="G33" i="24" s="1"/>
  <c r="H33" i="24" s="1"/>
  <c r="I33" i="24" s="1"/>
  <c r="J33" i="24" s="1"/>
  <c r="K33" i="24" s="1"/>
  <c r="L33" i="24" s="1"/>
  <c r="M33" i="24" s="1"/>
  <c r="D8" i="24"/>
  <c r="E8" i="24" s="1"/>
  <c r="F8" i="24" s="1"/>
  <c r="G8" i="24" s="1"/>
  <c r="H8" i="24" s="1"/>
  <c r="I8" i="24" s="1"/>
  <c r="J8" i="24" s="1"/>
  <c r="K8" i="24" s="1"/>
  <c r="L8" i="24" s="1"/>
  <c r="M8" i="24" s="1"/>
  <c r="N32" i="46"/>
  <c r="N34" i="46" s="1"/>
  <c r="N35" i="46" s="1"/>
  <c r="O29" i="24"/>
  <c r="C29" i="24" s="1"/>
  <c r="D29" i="24" s="1"/>
  <c r="E29" i="24" s="1"/>
  <c r="F29" i="24" s="1"/>
  <c r="G29" i="24" s="1"/>
  <c r="H29" i="24" s="1"/>
  <c r="I29" i="24" s="1"/>
  <c r="J29" i="24" s="1"/>
  <c r="K29" i="24" s="1"/>
  <c r="L29" i="24" s="1"/>
  <c r="M29" i="24" s="1"/>
  <c r="F15" i="24"/>
  <c r="E17" i="24"/>
  <c r="G41" i="24"/>
  <c r="F25" i="24"/>
  <c r="C16" i="47"/>
  <c r="H16" i="47" s="1"/>
  <c r="C34" i="46"/>
  <c r="C35" i="46" s="1"/>
  <c r="C56" i="46" s="1"/>
  <c r="E13" i="48"/>
  <c r="M34" i="42"/>
  <c r="M54" i="42" s="1"/>
  <c r="I14" i="48"/>
  <c r="O26" i="24"/>
  <c r="C26" i="24" s="1"/>
  <c r="D26" i="24" s="1"/>
  <c r="E26" i="24" s="1"/>
  <c r="F26" i="24" s="1"/>
  <c r="G26" i="24" s="1"/>
  <c r="H26" i="24" s="1"/>
  <c r="I26" i="24" s="1"/>
  <c r="J26" i="24" s="1"/>
  <c r="K26" i="24" s="1"/>
  <c r="L26" i="24" s="1"/>
  <c r="M26" i="24" s="1"/>
  <c r="D49" i="45"/>
  <c r="L27" i="47"/>
  <c r="Q27" i="47" s="1"/>
  <c r="O9" i="24"/>
  <c r="C9" i="24" s="1"/>
  <c r="D9" i="24" s="1"/>
  <c r="L34" i="46"/>
  <c r="L35" i="46" s="1"/>
  <c r="E49" i="64"/>
  <c r="E53" i="64" s="1"/>
  <c r="E54" i="64" s="1"/>
  <c r="M34" i="47"/>
  <c r="L50" i="46"/>
  <c r="E17" i="47"/>
  <c r="E33" i="47" s="1"/>
  <c r="C14" i="48"/>
  <c r="C22" i="48" s="1"/>
  <c r="C24" i="48" s="1"/>
  <c r="L55" i="46" l="1"/>
  <c r="N50" i="46"/>
  <c r="Q34" i="46"/>
  <c r="Q35" i="46" s="1"/>
  <c r="C26" i="48"/>
  <c r="C37" i="48" s="1"/>
  <c r="H21" i="49"/>
  <c r="H26" i="49" s="1"/>
  <c r="H46" i="49" s="1"/>
  <c r="N51" i="46"/>
  <c r="J17" i="47"/>
  <c r="J33" i="47" s="1"/>
  <c r="H33" i="47"/>
  <c r="S32" i="46"/>
  <c r="H53" i="44"/>
  <c r="H54" i="44" s="1"/>
  <c r="J48" i="44"/>
  <c r="J53" i="44" s="1"/>
  <c r="J54" i="44" s="1"/>
  <c r="Q50" i="46"/>
  <c r="Q55" i="46" s="1"/>
  <c r="G19" i="49"/>
  <c r="Q32" i="47"/>
  <c r="S32" i="47" s="1"/>
  <c r="J16" i="47"/>
  <c r="J34" i="47" s="1"/>
  <c r="H34" i="47"/>
  <c r="I53" i="64"/>
  <c r="J49" i="64"/>
  <c r="G14" i="49"/>
  <c r="G21" i="49" s="1"/>
  <c r="G26" i="49" s="1"/>
  <c r="G46" i="49" s="1"/>
  <c r="D53" i="42"/>
  <c r="I49" i="42"/>
  <c r="J49" i="42" s="1"/>
  <c r="J16" i="46"/>
  <c r="J34" i="46" s="1"/>
  <c r="J35" i="46" s="1"/>
  <c r="H34" i="46"/>
  <c r="H35" i="46" s="1"/>
  <c r="H56" i="46" s="1"/>
  <c r="J56" i="46" s="1"/>
  <c r="D53" i="45"/>
  <c r="D54" i="45" s="1"/>
  <c r="I49" i="45"/>
  <c r="I19" i="49"/>
  <c r="G15" i="24"/>
  <c r="F17" i="24"/>
  <c r="G25" i="24"/>
  <c r="E9" i="24"/>
  <c r="C13" i="49"/>
  <c r="C25" i="49" s="1"/>
  <c r="C34" i="47"/>
  <c r="E16" i="47"/>
  <c r="C37" i="46"/>
  <c r="E35" i="46"/>
  <c r="E37" i="46" s="1"/>
  <c r="C11" i="49"/>
  <c r="M55" i="46"/>
  <c r="L34" i="47"/>
  <c r="L35" i="47" s="1"/>
  <c r="L56" i="47" s="1"/>
  <c r="N27" i="47"/>
  <c r="O32" i="24" s="1"/>
  <c r="O38" i="24" s="1"/>
  <c r="L56" i="46"/>
  <c r="E14" i="48"/>
  <c r="E22" i="48" s="1"/>
  <c r="E24" i="48" s="1"/>
  <c r="O10" i="24"/>
  <c r="S34" i="46" l="1"/>
  <c r="S35" i="46" s="1"/>
  <c r="Q34" i="47"/>
  <c r="Q35" i="47" s="1"/>
  <c r="Q56" i="47" s="1"/>
  <c r="D28" i="49"/>
  <c r="D29" i="49" s="1"/>
  <c r="D27" i="48" s="1"/>
  <c r="E27" i="48" s="1"/>
  <c r="E29" i="49" s="1"/>
  <c r="C35" i="47"/>
  <c r="C56" i="47" s="1"/>
  <c r="S51" i="46"/>
  <c r="I54" i="64"/>
  <c r="J54" i="64" s="1"/>
  <c r="J53" i="64"/>
  <c r="D54" i="42"/>
  <c r="I54" i="42" s="1"/>
  <c r="J54" i="42" s="1"/>
  <c r="I53" i="42"/>
  <c r="J53" i="42" s="1"/>
  <c r="H37" i="46"/>
  <c r="S27" i="47"/>
  <c r="H35" i="47"/>
  <c r="S50" i="46"/>
  <c r="J35" i="47"/>
  <c r="J56" i="47" s="1"/>
  <c r="I53" i="45"/>
  <c r="I54" i="45" s="1"/>
  <c r="J49" i="45"/>
  <c r="J53" i="45" s="1"/>
  <c r="J54" i="45" s="1"/>
  <c r="H15" i="24"/>
  <c r="G17" i="24"/>
  <c r="C26" i="49"/>
  <c r="C28" i="49" s="1"/>
  <c r="C29" i="49"/>
  <c r="C45" i="48"/>
  <c r="C46" i="48" s="1"/>
  <c r="H25" i="24"/>
  <c r="F9" i="24"/>
  <c r="E13" i="49"/>
  <c r="E25" i="49" s="1"/>
  <c r="E34" i="47"/>
  <c r="E56" i="46"/>
  <c r="E11" i="49"/>
  <c r="I14" i="49"/>
  <c r="I21" i="49" s="1"/>
  <c r="I26" i="49" s="1"/>
  <c r="N34" i="47"/>
  <c r="N55" i="46"/>
  <c r="N56" i="46" s="1"/>
  <c r="C10" i="24"/>
  <c r="O12" i="24"/>
  <c r="O20" i="24" s="1"/>
  <c r="D32" i="24"/>
  <c r="C37" i="47" l="1"/>
  <c r="R55" i="46"/>
  <c r="R56" i="46" s="1"/>
  <c r="E35" i="47"/>
  <c r="E56" i="47" s="1"/>
  <c r="J37" i="46"/>
  <c r="Q56" i="46"/>
  <c r="S55" i="46"/>
  <c r="C36" i="49"/>
  <c r="C45" i="49" s="1"/>
  <c r="C46" i="49" s="1"/>
  <c r="H56" i="47"/>
  <c r="S34" i="47"/>
  <c r="D10" i="24"/>
  <c r="E10" i="24" s="1"/>
  <c r="C20" i="24"/>
  <c r="D36" i="49"/>
  <c r="D45" i="49" s="1"/>
  <c r="D46" i="49" s="1"/>
  <c r="I15" i="24"/>
  <c r="H17" i="24"/>
  <c r="E32" i="24"/>
  <c r="E26" i="49"/>
  <c r="E28" i="49" s="1"/>
  <c r="D20" i="24"/>
  <c r="I25" i="24"/>
  <c r="G9" i="24"/>
  <c r="I46" i="49"/>
  <c r="S56" i="46" l="1"/>
  <c r="H37" i="47"/>
  <c r="E36" i="49"/>
  <c r="E45" i="49" s="1"/>
  <c r="E46" i="49" s="1"/>
  <c r="J15" i="24"/>
  <c r="I17" i="24"/>
  <c r="F32" i="24"/>
  <c r="F10" i="24"/>
  <c r="E20" i="24"/>
  <c r="J25" i="24"/>
  <c r="H9" i="24"/>
  <c r="K15" i="24" l="1"/>
  <c r="J17" i="24"/>
  <c r="G32" i="24"/>
  <c r="G10" i="24"/>
  <c r="F20" i="24"/>
  <c r="K25" i="24"/>
  <c r="I9" i="24"/>
  <c r="L15" i="24" l="1"/>
  <c r="K17" i="24"/>
  <c r="H32" i="24"/>
  <c r="H10" i="24"/>
  <c r="G20" i="24"/>
  <c r="L25" i="24"/>
  <c r="J9" i="24"/>
  <c r="M17" i="47"/>
  <c r="R17" i="47" l="1"/>
  <c r="R24" i="47" s="1"/>
  <c r="R35" i="47" s="1"/>
  <c r="R56" i="47" s="1"/>
  <c r="S56" i="47" s="1"/>
  <c r="N17" i="47"/>
  <c r="S17" i="47"/>
  <c r="S24" i="47" s="1"/>
  <c r="M15" i="24"/>
  <c r="L17" i="24"/>
  <c r="I32" i="24"/>
  <c r="I10" i="24"/>
  <c r="H20" i="24"/>
  <c r="M25" i="24"/>
  <c r="K9" i="24"/>
  <c r="H16" i="48"/>
  <c r="H22" i="48" s="1"/>
  <c r="H24" i="48" s="1"/>
  <c r="M24" i="47"/>
  <c r="M24" i="46"/>
  <c r="M35" i="46" s="1"/>
  <c r="I16" i="48" l="1"/>
  <c r="I22" i="48" s="1"/>
  <c r="I24" i="48" s="1"/>
  <c r="O28" i="24"/>
  <c r="N24" i="47"/>
  <c r="N35" i="47" s="1"/>
  <c r="I37" i="47"/>
  <c r="M35" i="47"/>
  <c r="S35" i="47" s="1"/>
  <c r="J37" i="47" s="1"/>
  <c r="N15" i="24"/>
  <c r="N17" i="24" s="1"/>
  <c r="M17" i="24"/>
  <c r="J32" i="24"/>
  <c r="J10" i="24"/>
  <c r="I20" i="24"/>
  <c r="N31" i="24"/>
  <c r="L9" i="24"/>
  <c r="H46" i="48"/>
  <c r="D26" i="48"/>
  <c r="D37" i="48" s="1"/>
  <c r="D45" i="48" s="1"/>
  <c r="D46" i="48" s="1"/>
  <c r="M56" i="46"/>
  <c r="D37" i="46"/>
  <c r="E122" i="8"/>
  <c r="C28" i="24" l="1"/>
  <c r="O31" i="24"/>
  <c r="O42" i="24" s="1"/>
  <c r="N56" i="47"/>
  <c r="E58" i="47" s="1"/>
  <c r="E37" i="47"/>
  <c r="I46" i="48"/>
  <c r="E26" i="48"/>
  <c r="E37" i="48" s="1"/>
  <c r="E45" i="48" s="1"/>
  <c r="E46" i="48" s="1"/>
  <c r="M56" i="47"/>
  <c r="D37" i="47"/>
  <c r="K32" i="24"/>
  <c r="K10" i="24"/>
  <c r="J20" i="24"/>
  <c r="M9" i="24"/>
  <c r="D28" i="24" l="1"/>
  <c r="C31" i="24"/>
  <c r="C42" i="24" s="1"/>
  <c r="L32" i="24"/>
  <c r="L10" i="24"/>
  <c r="K20" i="24"/>
  <c r="E28" i="24" l="1"/>
  <c r="D31" i="24"/>
  <c r="D42" i="24" s="1"/>
  <c r="M32" i="24"/>
  <c r="M10" i="24"/>
  <c r="L20" i="24"/>
  <c r="F28" i="24" l="1"/>
  <c r="E31" i="24"/>
  <c r="E42" i="24" s="1"/>
  <c r="N12" i="24"/>
  <c r="M20" i="24"/>
  <c r="G28" i="24" l="1"/>
  <c r="F31" i="24"/>
  <c r="F42" i="24" s="1"/>
  <c r="H28" i="24" l="1"/>
  <c r="G31" i="24"/>
  <c r="G42" i="24" s="1"/>
  <c r="I28" i="24" l="1"/>
  <c r="H31" i="24"/>
  <c r="H42" i="24" s="1"/>
  <c r="J28" i="24" l="1"/>
  <c r="I31" i="24"/>
  <c r="I42" i="24" s="1"/>
  <c r="K28" i="24" l="1"/>
  <c r="J31" i="24"/>
  <c r="J42" i="24" s="1"/>
  <c r="L28" i="24" l="1"/>
  <c r="K31" i="24"/>
  <c r="K42" i="24" s="1"/>
  <c r="M28" i="24" l="1"/>
  <c r="M31" i="24" s="1"/>
  <c r="M42" i="24" s="1"/>
  <c r="L31" i="24"/>
  <c r="L42" i="24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D48" authorId="0" shapeId="0" xr:uid="{00000000-0006-0000-0300-000001000000}">
      <text>
        <r>
          <rPr>
            <b/>
            <sz val="9"/>
            <color indexed="81"/>
            <rFont val="Tahoma"/>
            <family val="2"/>
            <charset val="238"/>
          </rPr>
          <t xml:space="preserve">Szerző:
</t>
        </r>
      </text>
    </comment>
  </commentList>
</comments>
</file>

<file path=xl/sharedStrings.xml><?xml version="1.0" encoding="utf-8"?>
<sst xmlns="http://schemas.openxmlformats.org/spreadsheetml/2006/main" count="2895" uniqueCount="1254">
  <si>
    <t xml:space="preserve">         8.1.6.2. Központi, irányító szervi támogatás felhalmozási </t>
  </si>
  <si>
    <t xml:space="preserve">      8.1.7. Betétek megszüntetése </t>
  </si>
  <si>
    <t xml:space="preserve">      8.1.8. Központi költségvetés sajátos finanszírozási bevételei </t>
  </si>
  <si>
    <t xml:space="preserve">      9.1.1. Hitel-, kölcsön törlesztés államháztartáson kívülre</t>
  </si>
  <si>
    <t xml:space="preserve">      9.1. Belföldi finanszírozás kiadásai </t>
  </si>
  <si>
    <t xml:space="preserve">      9.1.2. Belföldi értékpapírok kiadásai </t>
  </si>
  <si>
    <t xml:space="preserve">         9.1.2.3. Befektetési célú belföldi értékpapírok vásárlása </t>
  </si>
  <si>
    <t xml:space="preserve">         9.1.2.4. Befektetési célú belföldi értékpapírok beváltása </t>
  </si>
  <si>
    <t xml:space="preserve">      9.1.3. Államháztartáson belüli megelőlegezések folyósítása</t>
  </si>
  <si>
    <t xml:space="preserve">      9.1.4. Államháztartáson belüli megelőlegezések visszafizetése </t>
  </si>
  <si>
    <t xml:space="preserve">      9.1.5. Központi, irányító szervi támogatás folyósítása</t>
  </si>
  <si>
    <t xml:space="preserve">         9.1.5.1. Központi, irányító szervi támogatás működési </t>
  </si>
  <si>
    <t xml:space="preserve">         9.1.5.2. Központi, irányító szervi támogatás felhalmozási </t>
  </si>
  <si>
    <t xml:space="preserve">      9.1.6. Pénzeszközök betétként elhelyezése </t>
  </si>
  <si>
    <t xml:space="preserve">      9.1.7. Pénzügyi lízing kiadásai </t>
  </si>
  <si>
    <t xml:space="preserve">      9.1.8. Központi költségvetés sajátos finanszírozási kiadásai </t>
  </si>
  <si>
    <t xml:space="preserve">Teréz Anya Szociális Integrált Intézmény összesen </t>
  </si>
  <si>
    <t xml:space="preserve">Egyéb működési célú támogatások bevételei államháztartáson belülről </t>
  </si>
  <si>
    <t xml:space="preserve">Egyéb működési célú támogatások bevételei államháztartáson belülről össz. </t>
  </si>
  <si>
    <t>Egyéb működési célú támogatás bevétele áht-én belülről  összesen:</t>
  </si>
  <si>
    <t xml:space="preserve">Munkaadót terhelő járulékok és szoc. hozzájár adó </t>
  </si>
  <si>
    <t>Költségvetési egyenleg (hiány - , többlet +)</t>
  </si>
  <si>
    <t xml:space="preserve">Költségvetési bevételek </t>
  </si>
  <si>
    <t>Költségvetési kiadás</t>
  </si>
  <si>
    <t xml:space="preserve">   1. Személyi juttatások</t>
  </si>
  <si>
    <t xml:space="preserve">   2. Munkaadót terhelő járulékok és szociális hozzájárulási adó </t>
  </si>
  <si>
    <t xml:space="preserve">    4. Ellátottak pénzbeli juttatásai</t>
  </si>
  <si>
    <t xml:space="preserve">   3. Dologi kiadások </t>
  </si>
  <si>
    <t xml:space="preserve">    5.  Egyéb működési célú kiadások </t>
  </si>
  <si>
    <t xml:space="preserve">    7. Felújítások </t>
  </si>
  <si>
    <t xml:space="preserve">    8. Egyéb  felhalmozási célú kiadások </t>
  </si>
  <si>
    <t>9. Finanszírozási célú kiadások</t>
  </si>
  <si>
    <t>Felhalmozási kiadás</t>
  </si>
  <si>
    <t xml:space="preserve">    1. Működési célú támogatások államháztartáson belülről </t>
  </si>
  <si>
    <t xml:space="preserve">       1.1. Önkormányzatok működési támogatásai </t>
  </si>
  <si>
    <t xml:space="preserve">    2. Felhalmozási célú támogatások államháztartáson belülről </t>
  </si>
  <si>
    <t xml:space="preserve">    3. Közhatalmi bevételek </t>
  </si>
  <si>
    <t xml:space="preserve">     </t>
  </si>
  <si>
    <t xml:space="preserve">     4. Működési bevételek </t>
  </si>
  <si>
    <t xml:space="preserve">      5. Felhalmozási bevételek </t>
  </si>
  <si>
    <t xml:space="preserve">         5.1. Immateriális javak értékesítése </t>
  </si>
  <si>
    <t xml:space="preserve">         5.2. Ingatlanok értékesítése </t>
  </si>
  <si>
    <t xml:space="preserve">         5.3. Egyéb tárgyi eszközök értékesítése </t>
  </si>
  <si>
    <t xml:space="preserve">         5.4. Részesedések értékesítése </t>
  </si>
  <si>
    <t xml:space="preserve">         5.5. Részesedések megszűnéséhez kapcsolódó bevételek </t>
  </si>
  <si>
    <t xml:space="preserve">       7. Felhalmozási célú átvett pénzeszközök </t>
  </si>
  <si>
    <t xml:space="preserve">Felhalmozási tartalék összesen </t>
  </si>
  <si>
    <t xml:space="preserve">       6. Működési célú átvett pénzeszközök </t>
  </si>
  <si>
    <t xml:space="preserve"> Költségvetési bevételek összesen:</t>
  </si>
  <si>
    <t xml:space="preserve">Működési pénzforgalmi bevétel összesen : </t>
  </si>
  <si>
    <t xml:space="preserve">      8. Finanszírozási célú bevételek</t>
  </si>
  <si>
    <t>Hévíz Város Önkormányzat és intézményei</t>
  </si>
  <si>
    <t>e Ft</t>
  </si>
  <si>
    <t>Sor- szám</t>
  </si>
  <si>
    <t>A</t>
  </si>
  <si>
    <t>B</t>
  </si>
  <si>
    <t>C</t>
  </si>
  <si>
    <t>D</t>
  </si>
  <si>
    <t>Bevételek</t>
  </si>
  <si>
    <t xml:space="preserve">Kötelező feladat </t>
  </si>
  <si>
    <t xml:space="preserve">Nem kötelező feladat </t>
  </si>
  <si>
    <t xml:space="preserve">Előirányzat összesen </t>
  </si>
  <si>
    <t>Kiadások</t>
  </si>
  <si>
    <t>Működési pénzforgalmi kiadás összesen:</t>
  </si>
  <si>
    <t>Felhalmozási pénzforgalmi bevétel összesen:</t>
  </si>
  <si>
    <t>Felhalmozási pénzforgalmi kiadás összesen:</t>
  </si>
  <si>
    <t>Költségvetési kiadások összesen:</t>
  </si>
  <si>
    <t xml:space="preserve">Sorszám </t>
  </si>
  <si>
    <t>Önkormányzatoktól támogatás működési célra:</t>
  </si>
  <si>
    <t xml:space="preserve">Hévíz Sportkör TAO önkormányzati önrésze </t>
  </si>
  <si>
    <t xml:space="preserve">Gazdasági, Műszaki Ellátó Szervezet összesen </t>
  </si>
  <si>
    <t xml:space="preserve">1. Gazdasági, Műszaki Ellátó Szervezet </t>
  </si>
  <si>
    <t>Sor-szám</t>
  </si>
  <si>
    <t>Hévíz Város Önkormányzat</t>
  </si>
  <si>
    <t>Támogatás  jogcíme</t>
  </si>
  <si>
    <t>létszám</t>
  </si>
  <si>
    <t>mutató</t>
  </si>
  <si>
    <t>Hozzájárulás  Ft-ban</t>
  </si>
  <si>
    <t>Megnevezés</t>
  </si>
  <si>
    <t xml:space="preserve">Hévíz Város Önkormányzat </t>
  </si>
  <si>
    <t>Állami támogatás</t>
  </si>
  <si>
    <t>VI.</t>
  </si>
  <si>
    <t xml:space="preserve">VII. </t>
  </si>
  <si>
    <t>VIII</t>
  </si>
  <si>
    <t>Hévíz Város Önkormányzat támogatás, végleges pénzeszk. átvétel összesen:</t>
  </si>
  <si>
    <t>Társadalombiztosítási alap támogatása orvosi ügyeletre</t>
  </si>
  <si>
    <t>Teréz Anya  Szociális Integrált Intézmény</t>
  </si>
  <si>
    <t>Teréz Anya Szociális Integrált Int. mindösszesen:</t>
  </si>
  <si>
    <t>Mindösszesen ÁHT-n kívüli működési pénzeszköz átvétel</t>
  </si>
  <si>
    <t>Támogatás, végleges pénzeszköz átvétel összesen:</t>
  </si>
  <si>
    <t>Felhalmozási célú kölcsön-visszatérülés</t>
  </si>
  <si>
    <t>Lakásépítési kölcsön visszatérülés</t>
  </si>
  <si>
    <t>Felhalmozási célú kölcsön-visszatérülés összesen:</t>
  </si>
  <si>
    <t>Hévíz Város Önkormányzat  mindösszesen:</t>
  </si>
  <si>
    <t>Szabálysértési bírság</t>
  </si>
  <si>
    <t>KGO/168/2014</t>
  </si>
  <si>
    <t>BURSA</t>
  </si>
  <si>
    <t>HTO/31-19/2013</t>
  </si>
  <si>
    <t>Fogászati ügyeleti ellátás</t>
  </si>
  <si>
    <t>SZO/417- /2010</t>
  </si>
  <si>
    <t>Parkoló iroda bérleti díja</t>
  </si>
  <si>
    <t>1709/2012</t>
  </si>
  <si>
    <t>Miniform Parkolóm iroda programkarb.</t>
  </si>
  <si>
    <t>39.</t>
  </si>
  <si>
    <t>VFO/208-10/2014</t>
  </si>
  <si>
    <t>Zalaispa Hulladékgazd. Kapcsolatos szerződés</t>
  </si>
  <si>
    <t>42.</t>
  </si>
  <si>
    <t>43.</t>
  </si>
  <si>
    <t>44.</t>
  </si>
  <si>
    <t>SZO/358-3/2014</t>
  </si>
  <si>
    <t>Gamesz kormányablak takarítása</t>
  </si>
  <si>
    <t>45.</t>
  </si>
  <si>
    <t>KGO/266-3/2014</t>
  </si>
  <si>
    <t>tűzjelzőrendszer távfelügyelet Kormányablak</t>
  </si>
  <si>
    <t>46.</t>
  </si>
  <si>
    <t>47.</t>
  </si>
  <si>
    <t>48.</t>
  </si>
  <si>
    <t>49.</t>
  </si>
  <si>
    <t>SZO/17-11/2014</t>
  </si>
  <si>
    <t>Dr. Farkas és T. ügyvédi szolg</t>
  </si>
  <si>
    <t>50.</t>
  </si>
  <si>
    <t>sZO/18-2/2014</t>
  </si>
  <si>
    <t>Dr. Gelencsér Anita ügyvédi szolg.</t>
  </si>
  <si>
    <t>51.</t>
  </si>
  <si>
    <t>SZO/281-2/2013</t>
  </si>
  <si>
    <t>Állateü. Szolg.</t>
  </si>
  <si>
    <t>52.</t>
  </si>
  <si>
    <t>53.</t>
  </si>
  <si>
    <t>28/2007</t>
  </si>
  <si>
    <t>B-Modem közterület figyelő rendszer karbant.</t>
  </si>
  <si>
    <t>54.</t>
  </si>
  <si>
    <t>55.</t>
  </si>
  <si>
    <t>56.</t>
  </si>
  <si>
    <t>57.</t>
  </si>
  <si>
    <t>58.</t>
  </si>
  <si>
    <t>Magyar telekom internetdíj (reptér)</t>
  </si>
  <si>
    <t>59.</t>
  </si>
  <si>
    <t>KGO/261-1014</t>
  </si>
  <si>
    <t>Hebi biztosítási díj</t>
  </si>
  <si>
    <t>60.</t>
  </si>
  <si>
    <t>magyar telekom internetdíj heviz.hu</t>
  </si>
  <si>
    <t>61.</t>
  </si>
  <si>
    <t>62.</t>
  </si>
  <si>
    <t>63.</t>
  </si>
  <si>
    <t>2016.</t>
  </si>
  <si>
    <t>Hévíz Város Önkormányzat Áht-n belüli végleges pénzeszk. átvétel összesen:</t>
  </si>
  <si>
    <t>6. melléklet a  3 /2015. (II.17.) rendelethez</t>
  </si>
  <si>
    <t xml:space="preserve">  Helyi önkormányzatok működésének általános támogatásai</t>
  </si>
  <si>
    <t xml:space="preserve">  Települési önkormányzatok egyes köznevelési feladatainak támogatása</t>
  </si>
  <si>
    <t xml:space="preserve">  T. önk. szociális, gyermekjóléti és gyermekétkeztetési feladatainak tám. </t>
  </si>
  <si>
    <t xml:space="preserve">Helyi önkorm. általános  működésének és ágazati feladatainak támogatása </t>
  </si>
  <si>
    <t>Egyéb központi támogatás</t>
  </si>
  <si>
    <t>Zm-i Kormányhivatal Munkaügyi Központ</t>
  </si>
  <si>
    <t>Nemzeti Rehabilitációs és Szociális Hivatal</t>
  </si>
  <si>
    <t>GAMESZ mindösszesen:</t>
  </si>
  <si>
    <t>Tapolcai Honvéd Kulturális Egyesület</t>
  </si>
  <si>
    <t>Hévízi Önkéntes Tűzoltó Egyesület</t>
  </si>
  <si>
    <t>Értékhatár alatti eszközbeszerzés</t>
  </si>
  <si>
    <t>Számítástechnikai eszközök</t>
  </si>
  <si>
    <t>Számítástechnikai eszközök összesen:</t>
  </si>
  <si>
    <t>Önkormányzat mindösszesen:</t>
  </si>
  <si>
    <t>XI.</t>
  </si>
  <si>
    <t>Kötelező</t>
  </si>
  <si>
    <t>Nem kötelező</t>
  </si>
  <si>
    <t>Előirányzat összesen</t>
  </si>
  <si>
    <t xml:space="preserve">  Települési önkormányzatok kulturális feladatainak támogatása</t>
  </si>
  <si>
    <t>I. Hévízi Polgármesteri Hivatal</t>
  </si>
  <si>
    <t xml:space="preserve">II. Hévíz Város Önkormányzat Gazdasági, Műszaki Ellátó Szervezet </t>
  </si>
  <si>
    <t>III. Brunszvik Teréz Napközi Otthonos Óvoda</t>
  </si>
  <si>
    <t xml:space="preserve"> Brunszvik Teréz Napközi Otthonos Óvoda összesen</t>
  </si>
  <si>
    <t>Működési célú költségvetési támogatás és kiegészítőtámogatás</t>
  </si>
  <si>
    <t xml:space="preserve">       1.2 Elvonások, befizetések bevételei ( B12)</t>
  </si>
  <si>
    <t xml:space="preserve">       1.2 Elvonások , befizetések bevételei (B12)</t>
  </si>
  <si>
    <t xml:space="preserve">                   elvonások, befizetések</t>
  </si>
  <si>
    <t xml:space="preserve">       1.1. Önkormányzatok működési támogatásai (B11)</t>
  </si>
  <si>
    <t xml:space="preserve">    3. Közhatalmi bevételek (B3)</t>
  </si>
  <si>
    <t xml:space="preserve">     4. Működési bevételek (B4)</t>
  </si>
  <si>
    <t xml:space="preserve">         5.1. Immateriális javak értékesítése (B51)</t>
  </si>
  <si>
    <t xml:space="preserve">      5. Felhalmozási bevételek (B5)</t>
  </si>
  <si>
    <t xml:space="preserve">    1. Működési célú támogatások államháztartáson belülről (B1)</t>
  </si>
  <si>
    <t xml:space="preserve">         5.2. Ingatlanok értékesítése (B52)</t>
  </si>
  <si>
    <t xml:space="preserve">         5.3. Egyéb tárgyi eszközök értékesítése (B53)</t>
  </si>
  <si>
    <t xml:space="preserve">         5.4. Részesedések értékesítése (B54)</t>
  </si>
  <si>
    <t xml:space="preserve">         5.5. Részesedések megszűnéséhez kapcsolódó bevételek (B55)</t>
  </si>
  <si>
    <t xml:space="preserve">       6. Működési célú átvett pénzeszközök (B6)</t>
  </si>
  <si>
    <t xml:space="preserve">       7. Felhalmozási célú átvett pénzeszközök (B7) </t>
  </si>
  <si>
    <t xml:space="preserve">      8. Finanszírozási célú bevételek (B8)</t>
  </si>
  <si>
    <t xml:space="preserve">      8.1. Belföldi finanszírozás bevételei (B81)</t>
  </si>
  <si>
    <t xml:space="preserve">      8.1.2. Belföldi értékpapírok bevételei (B12)</t>
  </si>
  <si>
    <t xml:space="preserve">      8.1.3. Maradvány igénybevétele (B813)</t>
  </si>
  <si>
    <t xml:space="preserve">         8.1.3.1.  előző évi költségvetési maradvány igénybevétele (B8131)</t>
  </si>
  <si>
    <t xml:space="preserve">      8.1.4. Államháztartáson belüli megelőlegezések (B814)</t>
  </si>
  <si>
    <t xml:space="preserve">      8.1.5. Államháztartáson belüli megelőlegezések törlesztése (B815)</t>
  </si>
  <si>
    <t xml:space="preserve">      8.1.6. Központi, irányító szervi támogatás (B816)</t>
  </si>
  <si>
    <t xml:space="preserve">         8.1.6.1. Központi, irányító szervi támogatás működési (B816)</t>
  </si>
  <si>
    <t xml:space="preserve">         8.1.6.2. Központi, irányító szervi támogatás felhalmozási (B816)</t>
  </si>
  <si>
    <t xml:space="preserve">      8.1.7. Betétek megszüntetése (B817)</t>
  </si>
  <si>
    <t xml:space="preserve">   1. Személyi juttatások (K1)</t>
  </si>
  <si>
    <t xml:space="preserve">   2. Munkaadót terhelő járulékok és szociális hozzájárulási adó (K2)</t>
  </si>
  <si>
    <t xml:space="preserve">   3. Dologi kiadások (K3)</t>
  </si>
  <si>
    <t xml:space="preserve">    4. Ellátottak pénzbeli juttatásai (K4)</t>
  </si>
  <si>
    <t xml:space="preserve">    5.  Egyéb működési célú kiadások (K5)</t>
  </si>
  <si>
    <t xml:space="preserve">       ebből: működési célú támog. államháztartáson belülre (K506)</t>
  </si>
  <si>
    <t xml:space="preserve">                   működési célú támog. államháztartáson kívülre (K512)</t>
  </si>
  <si>
    <t xml:space="preserve">                   elvonások, befizetések (K502)</t>
  </si>
  <si>
    <t xml:space="preserve">                    működési célú tartalék (K513)</t>
  </si>
  <si>
    <t xml:space="preserve">                    általános tartalék (K513)</t>
  </si>
  <si>
    <t xml:space="preserve">Felhalmozási kiadás </t>
  </si>
  <si>
    <t xml:space="preserve">    6. Beruházások (K6)</t>
  </si>
  <si>
    <t xml:space="preserve">    7. Felújítások (K7)</t>
  </si>
  <si>
    <t xml:space="preserve">    8. Egyéb  felhalmozási célú kiadások (K8)</t>
  </si>
  <si>
    <t xml:space="preserve">       ebből: felhalmozási célú  támog. államháztartáson belülre (K84)</t>
  </si>
  <si>
    <t>9. Finanszírozási célú kiadások (K9)</t>
  </si>
  <si>
    <t xml:space="preserve">      9.1. Belföldi finanszírozás kiadásai (K91)</t>
  </si>
  <si>
    <t xml:space="preserve">      9.1.2. Belföldi értékpapírok kiadásai (K912)</t>
  </si>
  <si>
    <t xml:space="preserve">         9.1.2.3. Forgatási célú belföldi értékpapírok vásárlása (K9121)</t>
  </si>
  <si>
    <t xml:space="preserve">         9.1.2.4. Befektetési célú belföldi értékpapírok beváltása (K9122)</t>
  </si>
  <si>
    <t xml:space="preserve">      9.1.3. Államháztartáson belüli megelőlegezések folyósítása (K913)</t>
  </si>
  <si>
    <t xml:space="preserve">      9.1.4. Államháztartáson belüli megelőlegezések visszafizetése (K914)</t>
  </si>
  <si>
    <t xml:space="preserve">      9.1.5. Központi, irányító szervi támogatás folyósítása (K915)</t>
  </si>
  <si>
    <t xml:space="preserve">         9.1.5.1. Központi, irányító szervi támogatás működési (K915)</t>
  </si>
  <si>
    <t xml:space="preserve">         9.1.5.2. Központi, irányító szervi támogatás felhalmozási (K915)</t>
  </si>
  <si>
    <t xml:space="preserve">      9.1.6. Pénzeszközök lekötött bankbetétként elhelyezése (K916)</t>
  </si>
  <si>
    <t xml:space="preserve">      9.1.7. Pénzügyi lízing kiadásai (K917)</t>
  </si>
  <si>
    <t xml:space="preserve">      9.1.8. Központi költségvetés sajátos finanszírozási kiadásai (K918)</t>
  </si>
  <si>
    <t>Elvonások, befizetések</t>
  </si>
  <si>
    <t xml:space="preserve">       7. Felhalmozási célú átvett pénzeszközök (B7)</t>
  </si>
  <si>
    <t xml:space="preserve">                   elvonások , befizetések (K502)</t>
  </si>
  <si>
    <t xml:space="preserve">                    általános tartalék  (K513)</t>
  </si>
  <si>
    <t xml:space="preserve">    6. Beruházások  (K6)</t>
  </si>
  <si>
    <t xml:space="preserve">      9.1.4. Államháztartáson belüli megelőlegezések visszafizetése (914)</t>
  </si>
  <si>
    <t xml:space="preserve">         8.1.3.1.  előző évi költségvetési maradvány igénybevétele  (B8131)</t>
  </si>
  <si>
    <t xml:space="preserve">    6. Beruházsok (K6)</t>
  </si>
  <si>
    <t xml:space="preserve">                felhalmozásci célú támog. államháztartáson kívülre (K89)</t>
  </si>
  <si>
    <t xml:space="preserve">                felhalmozási célú tartalék (K513)</t>
  </si>
  <si>
    <t xml:space="preserve">          </t>
  </si>
  <si>
    <t>Elszámolásból származóbevételek</t>
  </si>
  <si>
    <t>Egyéb tárgyi eszköz értékesítés</t>
  </si>
  <si>
    <t>Részesedések érétkesítése összesen:</t>
  </si>
  <si>
    <t>Polgárőr Egyesület Alsópáhok</t>
  </si>
  <si>
    <t>Hévízi Római Katolikus Egyházközösség</t>
  </si>
  <si>
    <t>320.000 Ft/km</t>
  </si>
  <si>
    <t>2 550 Ft/fő</t>
  </si>
  <si>
    <t xml:space="preserve">Társadalombizt.alap tám. Csecsemő védőnői ellátás </t>
  </si>
  <si>
    <t>Társadalombizt alap iskolaegészségügy</t>
  </si>
  <si>
    <t>ÁHT-n kívüli felhalmozási pénzeszköz átadás</t>
  </si>
  <si>
    <t>ezer forintban</t>
  </si>
  <si>
    <t>Tartalék mindösszesen:</t>
  </si>
  <si>
    <t>ezer forint</t>
  </si>
  <si>
    <t xml:space="preserve">ezer forint </t>
  </si>
  <si>
    <t xml:space="preserve">új induló </t>
  </si>
  <si>
    <t xml:space="preserve">Zala Megyei Önkormányzat Zalavári park működési támogatása </t>
  </si>
  <si>
    <t>új induló</t>
  </si>
  <si>
    <t>Hévízi Turisztikai Nonprofit Kft</t>
  </si>
  <si>
    <t xml:space="preserve">Hévízi Szobakiadók Szövetsége </t>
  </si>
  <si>
    <t>Hévíz Sportkör TAO pályázat működési célú önrésze</t>
  </si>
  <si>
    <t xml:space="preserve">Hévízi Tiszta Forrás Dalkör </t>
  </si>
  <si>
    <t>Csokonai Vitéz Mihály Irodalmi és Művészeti  Társaság</t>
  </si>
  <si>
    <t>ezer Ft</t>
  </si>
  <si>
    <t xml:space="preserve">Beruházás </t>
  </si>
  <si>
    <t>KIMUTATÁS</t>
  </si>
  <si>
    <t>a több éves kihatással járó döntésekből származó kötelezettségek célok szerint, évenkénti bontásban</t>
  </si>
  <si>
    <t>Kötelezettségvállalás módja</t>
  </si>
  <si>
    <t>Kötelezettségvállalás megnevezése</t>
  </si>
  <si>
    <t>Időtartam</t>
  </si>
  <si>
    <t>Kötelezettségvállalás</t>
  </si>
  <si>
    <t>2012.</t>
  </si>
  <si>
    <t>2013.</t>
  </si>
  <si>
    <t>2014.</t>
  </si>
  <si>
    <t>2015.</t>
  </si>
  <si>
    <t>Működési kiadás</t>
  </si>
  <si>
    <t>Polgármesteri Hivatal</t>
  </si>
  <si>
    <t xml:space="preserve">70/ikt. 1911. jk. 3. sz. </t>
  </si>
  <si>
    <t xml:space="preserve">Balatoni Szövetség tagdíj </t>
  </si>
  <si>
    <t xml:space="preserve">70/ikt. 1911. jk. 4. sz. </t>
  </si>
  <si>
    <t>(Hévízszentandrás, Egregy)</t>
  </si>
  <si>
    <t>határozatlan</t>
  </si>
  <si>
    <t>20/1990. (XI. 06.) KT. hat.</t>
  </si>
  <si>
    <t>Települési Önkorm. Országos Szövetsége</t>
  </si>
  <si>
    <t>1991.09.13-án aláírt megáll.</t>
  </si>
  <si>
    <t xml:space="preserve">Hévíz-Keszthely között helyi adóból  </t>
  </si>
  <si>
    <t>125/1991. (X.15.) KT. hat.</t>
  </si>
  <si>
    <t>plussz állami támogatásból 15 % pe-átad.</t>
  </si>
  <si>
    <t>16/1991. (X. 22.) Ökt. rend.</t>
  </si>
  <si>
    <t>hrsz: 0203/3, 0203/4. területről szárm. bev.</t>
  </si>
  <si>
    <t>1991.10.29-én aláírt megáll.</t>
  </si>
  <si>
    <t>Hévíz-Alsópáhok között helyi adóból</t>
  </si>
  <si>
    <t>plussz állami támogatásból 20 % pe-átad.</t>
  </si>
  <si>
    <t>hrsz: 038/2, 040/1, 040/3, ter. szárm. bev.</t>
  </si>
  <si>
    <t>43/1993. (III. 04.) KT. hat.</t>
  </si>
  <si>
    <t xml:space="preserve">Magyar Urbanisztikai Társaság </t>
  </si>
  <si>
    <t>187/1993. (III. 4.) KT. hat.</t>
  </si>
  <si>
    <t xml:space="preserve">Magyar Turisztikai Egyesület </t>
  </si>
  <si>
    <t>255/1999.</t>
  </si>
  <si>
    <t xml:space="preserve">Közterületfigyelő rendszer karbantartása </t>
  </si>
  <si>
    <t>1819/2000</t>
  </si>
  <si>
    <t>Tüzelőberendezések átalánydíjas karbantartása (kazán)</t>
  </si>
  <si>
    <t xml:space="preserve">Schindler Kft. lift karbantartás </t>
  </si>
  <si>
    <t xml:space="preserve">Telefonos zeneszolgáltatás (Artisjus) </t>
  </si>
  <si>
    <t>32/2001. (XII. 1.) Ökt. rend.</t>
  </si>
  <si>
    <t>Bibó István és Illyés Gyula díj és emlékplakett</t>
  </si>
  <si>
    <t>2644/2001.</t>
  </si>
  <si>
    <t>Víz-, szennyvíz üzemeltetése</t>
  </si>
  <si>
    <t>3060/2003.</t>
  </si>
  <si>
    <t>Lakcímnyilvántartó szoftver (Rendszerfelügyeleti díj)</t>
  </si>
  <si>
    <t>6/2004. (II. 28.) Ökt. rend.</t>
  </si>
  <si>
    <t>Helyi kitüntető cím és kitünetési díjak alapításáról</t>
  </si>
  <si>
    <t>404/2004</t>
  </si>
  <si>
    <t xml:space="preserve">Foglalkozás-egészségügyi szolgáltatás </t>
  </si>
  <si>
    <t xml:space="preserve">298/2011 (XI.29.) </t>
  </si>
  <si>
    <t>Vagyonbiztosítás CIG Pannónia MABIT Zrt biztosító</t>
  </si>
  <si>
    <t>három évre</t>
  </si>
  <si>
    <t>584/2005. ikt. sz.</t>
  </si>
  <si>
    <t>Térfigyelő rendszer üzemeltetése (Hévíz, Keszthely, Felsőpáhok)</t>
  </si>
  <si>
    <t>KGO/172-6/2010</t>
  </si>
  <si>
    <t>Könyvvizsgálat (Karanta AUDIT Zrt.)</t>
  </si>
  <si>
    <t>műszaki költségvetés készítő szoftver követés</t>
  </si>
  <si>
    <t>150-4/2006. ikt. sz.</t>
  </si>
  <si>
    <t>Hévíz Turizmus Marketing Egyesület tagdíj</t>
  </si>
  <si>
    <t>6968/2009</t>
  </si>
  <si>
    <t>IRKA iratkezelő rendszer karbantartás</t>
  </si>
  <si>
    <t>7477/2009</t>
  </si>
  <si>
    <t>OrganP rendszerkövetés, karbantartás</t>
  </si>
  <si>
    <t>1815-3/2006</t>
  </si>
  <si>
    <t>Postafiók bérleti szerződés</t>
  </si>
  <si>
    <t>631-5/2007</t>
  </si>
  <si>
    <t>Kisvárosi Önkormányzatok Országos Szövetsége - tagdíj</t>
  </si>
  <si>
    <t>7077/2007</t>
  </si>
  <si>
    <t xml:space="preserve">Hévízi Kistérség Önkormányzatainak Többcélú Társulása - tagdíj </t>
  </si>
  <si>
    <t>SZO/112-2/2010</t>
  </si>
  <si>
    <t>Társasház közös ktg, és biztosítási díj Kossuth út 7</t>
  </si>
  <si>
    <t>SZO/200-2/2010</t>
  </si>
  <si>
    <t>Társasház Közös ktg. Kossuth út 5</t>
  </si>
  <si>
    <t>KGO/190-3/2010</t>
  </si>
  <si>
    <t>Deák téri üzletház üzemeltetési ktg</t>
  </si>
  <si>
    <t xml:space="preserve">78/2011 (IV) 12. </t>
  </si>
  <si>
    <t xml:space="preserve">Főépítészi tevékenység Karsádi és fia Bt. </t>
  </si>
  <si>
    <t>HTO/674/2010</t>
  </si>
  <si>
    <t>Integrált közszolgálati szoftvercsomag karbantartása</t>
  </si>
  <si>
    <t>833/2008</t>
  </si>
  <si>
    <t>Tűzvédelmi berendezések karbant.és ellenőrzése (Custodia 96Bt)</t>
  </si>
  <si>
    <t>5458/2008</t>
  </si>
  <si>
    <t xml:space="preserve">Széfbérlet </t>
  </si>
  <si>
    <t>94/2008.(V.27.) KT. hat.</t>
  </si>
  <si>
    <t>Zala Termálvölgye Egyesület tagdíj</t>
  </si>
  <si>
    <t>SZO/232-/2010</t>
  </si>
  <si>
    <t>GTS internet szolgáltatás</t>
  </si>
  <si>
    <t>637-2/2009</t>
  </si>
  <si>
    <t>1621,1622,1623 Hrsz-ú ingatlanok bérlete (DRV Zrt területe)</t>
  </si>
  <si>
    <t>5487/2009</t>
  </si>
  <si>
    <t>Digitális térkép adatfrissítése és adathasználati díj (ZM. Földhivatal)</t>
  </si>
  <si>
    <t>SZO/75-10</t>
  </si>
  <si>
    <t>tűzjelző rendszer távfelügyeleti kommunikációs díja (Vagyonvill)</t>
  </si>
  <si>
    <t>tűzjelző rendszer távfelügyeleti  díja (Vagyonvill)</t>
  </si>
  <si>
    <t>PMK/110-4/2010</t>
  </si>
  <si>
    <t>tűzjelző berendezés karbantartási szerződés (Vagyonvill)</t>
  </si>
  <si>
    <t>146-2/2009.</t>
  </si>
  <si>
    <t xml:space="preserve">Vasi Nyugalom Személy- és Vagyonvédelmi Szolg. Kft </t>
  </si>
  <si>
    <t>1643/2006. ikt. szám</t>
  </si>
  <si>
    <t xml:space="preserve">Z-ROX Nyugat Kft </t>
  </si>
  <si>
    <t>Működési kiadás összesen:</t>
  </si>
  <si>
    <t>Közvetett támogatás</t>
  </si>
  <si>
    <t>önkormányzat által nyújtott hitel és kölcsön alakulása, lejárat és eszközök alakulása szerinti bontásban</t>
  </si>
  <si>
    <t>Adott hitel összege</t>
  </si>
  <si>
    <t>Futamidő</t>
  </si>
  <si>
    <t>Felvétel éve</t>
  </si>
  <si>
    <t>Lejárat</t>
  </si>
  <si>
    <t>Kamat</t>
  </si>
  <si>
    <t>Mértéke</t>
  </si>
  <si>
    <t>Összege</t>
  </si>
  <si>
    <t>Felhalmozási célú hitel</t>
  </si>
  <si>
    <t>10 év</t>
  </si>
  <si>
    <t>folyamatos</t>
  </si>
  <si>
    <t>-</t>
  </si>
  <si>
    <t xml:space="preserve">   munkált. lakásép. kölcsön</t>
  </si>
  <si>
    <t>Felhalmozási célú hitel össz.:</t>
  </si>
  <si>
    <t>ezer  Ft</t>
  </si>
  <si>
    <t>Dorint Rogner Lótusz Therme Szálloda</t>
  </si>
  <si>
    <t>Hévízí Rendőrörs mozgóőri szolgálatra</t>
  </si>
  <si>
    <t xml:space="preserve">Bursa Hungarica ösztöndij </t>
  </si>
  <si>
    <t xml:space="preserve">                    működési célú tartalék </t>
  </si>
  <si>
    <t xml:space="preserve">                    általános tartalék </t>
  </si>
  <si>
    <t xml:space="preserve">                    felhalmozási célú tartalék </t>
  </si>
  <si>
    <t xml:space="preserve">Finanszírozási kiadások összesen </t>
  </si>
  <si>
    <t xml:space="preserve">Kiadások összesen </t>
  </si>
  <si>
    <t>Bevételek összesen</t>
  </si>
  <si>
    <t xml:space="preserve">                   felhalmozásci célú támog. államháztartáson kívülre </t>
  </si>
  <si>
    <t xml:space="preserve">                   működési célú támog. államháztartáson kívülre </t>
  </si>
  <si>
    <t xml:space="preserve">       ebből: máködési célú támog. államháztartáson belülre </t>
  </si>
  <si>
    <t xml:space="preserve">       ebből: felhalmozási célú  támog. államháztartáson belülre </t>
  </si>
  <si>
    <t>Finanszírozási  bevétel összesen</t>
  </si>
  <si>
    <t xml:space="preserve">Dologi kiadások </t>
  </si>
  <si>
    <t xml:space="preserve">Ellátottak pénzbeli juttatásai </t>
  </si>
  <si>
    <t xml:space="preserve">Személyi juttatás </t>
  </si>
  <si>
    <t xml:space="preserve">Közhatalmi bevételek </t>
  </si>
  <si>
    <t xml:space="preserve">Működési célú támogatások államháztartáson belülre </t>
  </si>
  <si>
    <t>Működési célú támogatások államháztartáson belülre összesen</t>
  </si>
  <si>
    <t xml:space="preserve">Működési célú támogatások államháztartáson kívülre </t>
  </si>
  <si>
    <t>Működési célú támogatások államháztartáson kívülre összesen</t>
  </si>
  <si>
    <t xml:space="preserve">Működési célú támogatás ÁHT-én kívülre </t>
  </si>
  <si>
    <t xml:space="preserve">Működési célú támogatás ÁHT-én belülre </t>
  </si>
  <si>
    <t xml:space="preserve">Finanszírozási célú bevételek </t>
  </si>
  <si>
    <t>Személyi juttatások</t>
  </si>
  <si>
    <t>Munkaadót terhelő járulékok és szoc. h. adó</t>
  </si>
  <si>
    <t>Dologi kiadások</t>
  </si>
  <si>
    <t xml:space="preserve">  működési célú támog. ÁHT-án belül </t>
  </si>
  <si>
    <t xml:space="preserve">  működési célú támog. ÁHT-án kívül </t>
  </si>
  <si>
    <t xml:space="preserve">Egyéb felhalmozási célú kiadások </t>
  </si>
  <si>
    <t xml:space="preserve">Keszthely és Környéke Többcélú Kistérségi Társulásnak belső ellenőrzésre </t>
  </si>
  <si>
    <t xml:space="preserve">Hévíz Sportkör </t>
  </si>
  <si>
    <t>Sorszám</t>
  </si>
  <si>
    <t>E</t>
  </si>
  <si>
    <t>F</t>
  </si>
  <si>
    <t>G</t>
  </si>
  <si>
    <t>fejlesztés státusza</t>
  </si>
  <si>
    <t>Nettó</t>
  </si>
  <si>
    <t>ÁFA</t>
  </si>
  <si>
    <t>Bruttó</t>
  </si>
  <si>
    <t xml:space="preserve">I. </t>
  </si>
  <si>
    <t xml:space="preserve">Immateriális javak </t>
  </si>
  <si>
    <t>1.</t>
  </si>
  <si>
    <t>áthúzódó</t>
  </si>
  <si>
    <t xml:space="preserve">Immateriális javak összesen </t>
  </si>
  <si>
    <t>II.</t>
  </si>
  <si>
    <t>Felújítás</t>
  </si>
  <si>
    <t xml:space="preserve">Felújítás összesen </t>
  </si>
  <si>
    <t xml:space="preserve">III. </t>
  </si>
  <si>
    <t xml:space="preserve">Ingatlan beruházások </t>
  </si>
  <si>
    <t>2.</t>
  </si>
  <si>
    <t>3.</t>
  </si>
  <si>
    <t>4.</t>
  </si>
  <si>
    <t>5.</t>
  </si>
  <si>
    <t>6.</t>
  </si>
  <si>
    <t>7.</t>
  </si>
  <si>
    <t>8.</t>
  </si>
  <si>
    <t>9.</t>
  </si>
  <si>
    <t xml:space="preserve">Ingatlan beruházások összesen </t>
  </si>
  <si>
    <t xml:space="preserve">IV. </t>
  </si>
  <si>
    <t xml:space="preserve">Gépek berendezések és felszerelések </t>
  </si>
  <si>
    <t xml:space="preserve">Gépek berendezések és felszerelések összesen </t>
  </si>
  <si>
    <t>V.</t>
  </si>
  <si>
    <t xml:space="preserve">Járművek </t>
  </si>
  <si>
    <t xml:space="preserve">Járművek összesen </t>
  </si>
  <si>
    <t xml:space="preserve">Támogatás értékű felhalmozási pénzeszköz átadás összesen </t>
  </si>
  <si>
    <t>ÁHT-n kívüli fejlesztési pénzeszköz  átadás összesen:</t>
  </si>
  <si>
    <t>Felhalmozási kölcsön nyújtása összesen:</t>
  </si>
  <si>
    <t>Hévízi Polgármesteri Hivatal</t>
  </si>
  <si>
    <t>Polgármesteri Hivatal felhalmozási kiadás összesen:</t>
  </si>
  <si>
    <t>XII.</t>
  </si>
  <si>
    <t>Pénzügyi befektetések:</t>
  </si>
  <si>
    <t>Pénzügyi befektetések összesen:</t>
  </si>
  <si>
    <t>Felhalmozási kiadások mindösszesen:</t>
  </si>
  <si>
    <t>Brunszvik Teréz Napközi Otthonos Óvoda</t>
  </si>
  <si>
    <t>Óvónő</t>
  </si>
  <si>
    <t>kiadási tartalék</t>
  </si>
  <si>
    <t>Céltartalék</t>
  </si>
  <si>
    <t>Önkormányzati kinevezett dolgozók juttatása</t>
  </si>
  <si>
    <t>Polgármesteri hatáskörben felhasználható</t>
  </si>
  <si>
    <t>Céltartalék összesen:</t>
  </si>
  <si>
    <t>Általános tartalék</t>
  </si>
  <si>
    <t>Testületi hatáskörben felhasználható</t>
  </si>
  <si>
    <t>Általános tartalék összesen:</t>
  </si>
  <si>
    <t xml:space="preserve">Megnevezés </t>
  </si>
  <si>
    <t>Összesen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</si>
  <si>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</si>
  <si>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</si>
  <si>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</si>
  <si>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</si>
  <si>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</si>
  <si>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</si>
  <si>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</si>
  <si>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</si>
  <si>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</si>
  <si>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</si>
  <si>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</si>
  <si>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</si>
  <si>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</si>
  <si>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</si>
  <si>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</si>
  <si>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</si>
  <si>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Egyéb közhatalmi bírság</t>
  </si>
  <si>
    <t>Gyógyszertámogatás</t>
  </si>
  <si>
    <t>Lakhatási támogatás</t>
  </si>
  <si>
    <t>Diferenciált 600-1000,- Ft/m2/év</t>
  </si>
  <si>
    <t>Települési támogatás</t>
  </si>
  <si>
    <t>0</t>
  </si>
  <si>
    <t xml:space="preserve">2017 évi bevételi terv  </t>
  </si>
  <si>
    <t>Felhalmozási célú átvett pénzeszköz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</si>
  <si>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</si>
  <si>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</si>
  <si>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</si>
  <si>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</si>
  <si>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</si>
  <si>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</si>
  <si>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</si>
  <si>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</si>
  <si>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</si>
  <si>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1.) Helyi adók</t>
  </si>
  <si>
    <t>Építményadó</t>
  </si>
  <si>
    <t xml:space="preserve">Idegenforgalmi adó </t>
  </si>
  <si>
    <t>Iparűzési adó</t>
  </si>
  <si>
    <t>Helyi adók összesen:</t>
  </si>
  <si>
    <t>2.) Pótlék, bírság</t>
  </si>
  <si>
    <t>3.) Átengedett központi adók</t>
  </si>
  <si>
    <t>Gépjárműadó</t>
  </si>
  <si>
    <t>3 évig 345 Ft/KW, 4-7 évig 300 Ft/KW, 8-11 évig 230 Ft/KW, 12-15. évig 185 Ft/KW, 16. és felette 140 Ft/KW</t>
  </si>
  <si>
    <t>Átengedett központi adók összesen:</t>
  </si>
  <si>
    <t>4.) Egyéb sajátos bevétel</t>
  </si>
  <si>
    <t>Építésügyi bírság</t>
  </si>
  <si>
    <t>Talajterhelési díjbevétel</t>
  </si>
  <si>
    <t>Környezetvédelmi bírság</t>
  </si>
  <si>
    <t>Egyéb sajátos bevétel összesen:</t>
  </si>
  <si>
    <t>Sajátos közhatalmi bevételek mindösszesen:</t>
  </si>
  <si>
    <t>D.</t>
  </si>
  <si>
    <t>H</t>
  </si>
  <si>
    <t>Köztemetés</t>
  </si>
  <si>
    <t>Működési c. kiadások össz.:</t>
  </si>
  <si>
    <t>Szociálpolitikai juttatások</t>
  </si>
  <si>
    <t>Összesen:</t>
  </si>
  <si>
    <t>Mindösszesen:</t>
  </si>
  <si>
    <t>Hévíz Hazavár Ösztöndíj 1/2011.(I.26.) Ör.alapján</t>
  </si>
  <si>
    <t>I</t>
  </si>
  <si>
    <t>J</t>
  </si>
  <si>
    <t>K</t>
  </si>
  <si>
    <t>L</t>
  </si>
  <si>
    <t>M</t>
  </si>
  <si>
    <t>N</t>
  </si>
  <si>
    <t>Január</t>
  </si>
  <si>
    <t>Február</t>
  </si>
  <si>
    <t>Március</t>
  </si>
  <si>
    <t>Április</t>
  </si>
  <si>
    <t>Május</t>
  </si>
  <si>
    <t>Június</t>
  </si>
  <si>
    <t>Július</t>
  </si>
  <si>
    <t>Augusztus</t>
  </si>
  <si>
    <t>Szeptember</t>
  </si>
  <si>
    <t>Október</t>
  </si>
  <si>
    <t>November</t>
  </si>
  <si>
    <t>December</t>
  </si>
  <si>
    <t>Működéci c. bev. össz.</t>
  </si>
  <si>
    <t>Felhalmozási c. bev. össz.</t>
  </si>
  <si>
    <t>Bevételek  mindösszesen:</t>
  </si>
  <si>
    <t>Ellátottak pénzbeli juttatása</t>
  </si>
  <si>
    <t>Működ. c. kiadás össz.:</t>
  </si>
  <si>
    <t>Beruházás</t>
  </si>
  <si>
    <t>35.</t>
  </si>
  <si>
    <t>36.</t>
  </si>
  <si>
    <t>37.</t>
  </si>
  <si>
    <t>38.</t>
  </si>
  <si>
    <t xml:space="preserve">    6. Beruházások </t>
  </si>
  <si>
    <t>Működési költségvetési egyenleg (hiány - , többlet +)</t>
  </si>
  <si>
    <t xml:space="preserve">Felhalmozási tartalék </t>
  </si>
  <si>
    <t>Működési tartalék</t>
  </si>
  <si>
    <t>Működési tartalék összesen</t>
  </si>
  <si>
    <t xml:space="preserve">    5. Felhalmozási bevételek </t>
  </si>
  <si>
    <t xml:space="preserve">    7. Felhalmozási célú átvett pénzeszközök </t>
  </si>
  <si>
    <t>Felhalmozási költségvetési egyenleg (hiány - , többlet +)</t>
  </si>
  <si>
    <t xml:space="preserve">      8.1.2. Belföldi értékpapírok bevételei működési </t>
  </si>
  <si>
    <t xml:space="preserve">         előző évi kv. maradvány terhére felhalmozás finanszírozása </t>
  </si>
  <si>
    <t xml:space="preserve">         8.1.3.1.  előző évi működési kv. maradvány igénybevétele </t>
  </si>
  <si>
    <t xml:space="preserve">Egyéb felhalmozási tartalék </t>
  </si>
  <si>
    <t xml:space="preserve">Önkormányzatok műk. Támogatása </t>
  </si>
  <si>
    <t xml:space="preserve">Egyéb működési célú támogatások áht. belül </t>
  </si>
  <si>
    <t xml:space="preserve">Működési bevételek </t>
  </si>
  <si>
    <t xml:space="preserve">Felhalmozási célú támog. áht-én belül </t>
  </si>
  <si>
    <t xml:space="preserve">Felhalmozási bevételek </t>
  </si>
  <si>
    <t xml:space="preserve">Fininaszírozási célú bevételek </t>
  </si>
  <si>
    <t>Költségvetési bevételek</t>
  </si>
  <si>
    <t xml:space="preserve">  felhalmozási célú támog. ÁHT-án belül </t>
  </si>
  <si>
    <t xml:space="preserve">  felhalmozási célú támog. ÁHT-án kívül </t>
  </si>
  <si>
    <t xml:space="preserve">   működési tartalékok</t>
  </si>
  <si>
    <t xml:space="preserve">   felhalmozási tartalékok</t>
  </si>
  <si>
    <t>Felhalm. c. kiadás össz.:</t>
  </si>
  <si>
    <t>40.</t>
  </si>
  <si>
    <t>41.</t>
  </si>
  <si>
    <t>Kiadások összesen:</t>
  </si>
  <si>
    <t>fő</t>
  </si>
  <si>
    <t>Intézmény</t>
  </si>
  <si>
    <t xml:space="preserve">Munkaviszonyban foglalk. </t>
  </si>
  <si>
    <t xml:space="preserve"> köztisztviselő</t>
  </si>
  <si>
    <t>Közalkalmazott</t>
  </si>
  <si>
    <t>Létszámkeret</t>
  </si>
  <si>
    <t>Főfoglalkozású</t>
  </si>
  <si>
    <t>rész-foglalkozású</t>
  </si>
  <si>
    <t>főfoglalkozású</t>
  </si>
  <si>
    <t>részfoglalkozású</t>
  </si>
  <si>
    <t>2</t>
  </si>
  <si>
    <t>Polgármesteri Hivatal összesen:</t>
  </si>
  <si>
    <t>GAMESZ</t>
  </si>
  <si>
    <t>GAMESZ összesen:</t>
  </si>
  <si>
    <t>Nappali szociális ellátás</t>
  </si>
  <si>
    <t>Szociális étkeztetés</t>
  </si>
  <si>
    <t>Központi igazgatás</t>
  </si>
  <si>
    <t>Teréz A. Szoc. Integr. Int. össz.:</t>
  </si>
  <si>
    <t>GAMESZ és intézmények összesen:</t>
  </si>
  <si>
    <t xml:space="preserve">Fajlagos összeg     Ft/fő </t>
  </si>
  <si>
    <t>69 Ft/m2</t>
  </si>
  <si>
    <t>227 000 Ft/km</t>
  </si>
  <si>
    <t xml:space="preserve">      8.1. Belföldi finanszírozás bevételei </t>
  </si>
  <si>
    <t xml:space="preserve">      8.1.3. Maradvány igénybevétele </t>
  </si>
  <si>
    <t xml:space="preserve">      8.1.2. Belföldi értékpapírok bevételei </t>
  </si>
  <si>
    <t xml:space="preserve">      8.1.4. Államháztartáson belüli megelőlegezések</t>
  </si>
  <si>
    <t xml:space="preserve">      8.1.5. Államháztartáson belüli megelőlegezések törlesztése </t>
  </si>
  <si>
    <t xml:space="preserve">      8.1.6. Központi, irányító szervi támogatás </t>
  </si>
  <si>
    <t xml:space="preserve">         8.1.6.1. Központi, irányító szervi támogatás működési </t>
  </si>
  <si>
    <t>Család- és Gyermekjóléti Szolgálat</t>
  </si>
  <si>
    <t xml:space="preserve">IV. Gróf I. Festetics György Művelődési Központ, Városi Könyvtár és Muzeális Gyűjtemény </t>
  </si>
  <si>
    <t xml:space="preserve">3. Teréz Anya Szociális Integrált Intézmény </t>
  </si>
  <si>
    <t>Festetics György Művelődési Központ</t>
  </si>
  <si>
    <t>Művelődési Központ</t>
  </si>
  <si>
    <t>művelődésszervező (igazgatói feladat)</t>
  </si>
  <si>
    <t xml:space="preserve">művelődésszervező (igazgató helyettes) </t>
  </si>
  <si>
    <t>programszervező</t>
  </si>
  <si>
    <t>programszervező, informatikus</t>
  </si>
  <si>
    <t xml:space="preserve">közművelődési munkatárs </t>
  </si>
  <si>
    <t>műszaki kisegítő</t>
  </si>
  <si>
    <t xml:space="preserve">takarító </t>
  </si>
  <si>
    <t>Városi könyvtár</t>
  </si>
  <si>
    <t>vezető könyvtáros</t>
  </si>
  <si>
    <t>könyvtáros</t>
  </si>
  <si>
    <t>gyermek könyvtáros</t>
  </si>
  <si>
    <t>Muzeális  Gyűjtemény</t>
  </si>
  <si>
    <t>kiállítás tervező (művészeti vezető)</t>
  </si>
  <si>
    <t>múzeumőr</t>
  </si>
  <si>
    <t>Egregyi Múzeum</t>
  </si>
  <si>
    <t>Fontana Filmszínház</t>
  </si>
  <si>
    <t>szakmai vezető, pénztáros</t>
  </si>
  <si>
    <t>mozigépész</t>
  </si>
  <si>
    <t>takarítónő</t>
  </si>
  <si>
    <t>Festetics György Művelődési Kp. össz:</t>
  </si>
  <si>
    <t xml:space="preserve">V. Teréz Anya Szociális Integrált Intézmény </t>
  </si>
  <si>
    <t>Hévíz-Keszthely között helyi adóból  (15%)</t>
  </si>
  <si>
    <t>Hévíz-Alsópáhok között helyi adóból (20%)</t>
  </si>
  <si>
    <t>16/2012. (III.28.) önk.r.</t>
  </si>
  <si>
    <t>Helyi díjak és kitüntetések</t>
  </si>
  <si>
    <t>32/2014.(IX.25.) önk.r.</t>
  </si>
  <si>
    <t>Közoktatásért díjak, kitüntetések</t>
  </si>
  <si>
    <t xml:space="preserve">Work Med 2000 Bt-Foglalkozás-egészségügyi szolgáltatás </t>
  </si>
  <si>
    <t>Aegon Biztosító Zrt - Vagyonbiztosítás</t>
  </si>
  <si>
    <t>Társasház - Közös ktg, és biztosítási díj Kossuth u. 7.</t>
  </si>
  <si>
    <t>Társasház - Közös ktg. Kossuth u. 5.</t>
  </si>
  <si>
    <t>Kerékpárosbarát Települések Országos Szövetsége</t>
  </si>
  <si>
    <t>VFO/280-14/2014</t>
  </si>
  <si>
    <t>Hévízgyógyfürdő és Szt. András Reumakórház-terület bérlet</t>
  </si>
  <si>
    <t>VFO/385-2/2014</t>
  </si>
  <si>
    <t>VFO/1002-5/2014</t>
  </si>
  <si>
    <t>Mobiltoalett Kft - bérleti szerződés</t>
  </si>
  <si>
    <t>KGO/266-2/2014</t>
  </si>
  <si>
    <t>KGO/263-4/2014</t>
  </si>
  <si>
    <t>CIG Pannónia Biztosító Zrt - HEBI biztosítása</t>
  </si>
  <si>
    <t>GAMESZ Hévíz - Kormányablak takarítása</t>
  </si>
  <si>
    <t>dr Gelencsér Anita - Parkolási Iroda bírságbehajtás</t>
  </si>
  <si>
    <t>BMA Tanácsadó és Szolg. Bt - pénzügyi-számviteli tanácsadás</t>
  </si>
  <si>
    <t>VFO/31-138/2015</t>
  </si>
  <si>
    <t>Vagyonvill Keszthely - jelzőrendszer jelzéseinek fogadása d.központban (ROMKERT)</t>
  </si>
  <si>
    <t>Öko-Grill Kft - Víz vásárlása</t>
  </si>
  <si>
    <t>Generali Biztosító - Casco biztosítás (MRU-493)</t>
  </si>
  <si>
    <t>Kötelezettségvállalás azonosítója</t>
  </si>
  <si>
    <t xml:space="preserve">ÉMI-TÜV SÜD KFT - Lift időszakos felülvizsgálata </t>
  </si>
  <si>
    <t>KGO/134/2005</t>
  </si>
  <si>
    <t>Z-ROX Nyugat Kft  - Fénymásoló karbantartás</t>
  </si>
  <si>
    <t>HTO/2162-5/2013</t>
  </si>
  <si>
    <t>eKÖZIG Reg. Informatikai Szolg. Központ Zrt - Önkorm-i alapnyilv-i rendszer felhasználói jog</t>
  </si>
  <si>
    <t>TC Informatika Kft - IT rendszergazdai tev.</t>
  </si>
  <si>
    <t>Graphisoft SE - ArchiCAD program</t>
  </si>
  <si>
    <t>HTO/1004-15/2013</t>
  </si>
  <si>
    <t>Jakabnet Szoftverház Kft - Szociálpolitikai program karbantartása</t>
  </si>
  <si>
    <t>PMK/110-3/2010</t>
  </si>
  <si>
    <t>Klíma Duó Bt - Klíma és légtechnikai berendezések karbantartása</t>
  </si>
  <si>
    <t>Clearwater Kft - Víz vásárlása</t>
  </si>
  <si>
    <t>Költségvetési tv 2. sz melléklete alapján igényelt állami támogatás összesen:</t>
  </si>
  <si>
    <t>VFO/208-10/14</t>
  </si>
  <si>
    <t>Zalaispa Zrt - Hulladék gyűjtés díja</t>
  </si>
  <si>
    <t>Magyar Posta - Postaköltség</t>
  </si>
  <si>
    <t>052/2006</t>
  </si>
  <si>
    <t>New Konstruktív Kft - Tüzeléstechnikai szolgáltatás</t>
  </si>
  <si>
    <t>Romkert gondnok</t>
  </si>
  <si>
    <t>Törlesztés</t>
  </si>
  <si>
    <t>Ápolási támogatás</t>
  </si>
  <si>
    <t>Települési támogatás összesen:</t>
  </si>
  <si>
    <t>Ellátottak támogatása mindösszesen:</t>
  </si>
  <si>
    <t xml:space="preserve"> ellátottak pénzbeli juttatásai </t>
  </si>
  <si>
    <t xml:space="preserve">                    elvonások befizetések</t>
  </si>
  <si>
    <t xml:space="preserve">                    elvonások, befizetések</t>
  </si>
  <si>
    <t xml:space="preserve">                   működési célú tartalék </t>
  </si>
  <si>
    <t xml:space="preserve">                   általános tartalék </t>
  </si>
  <si>
    <t xml:space="preserve">       1.2 Elvonások, befizetések bevételei </t>
  </si>
  <si>
    <t xml:space="preserve">         8.1.3.1.  előző évi költségvetési maradvány  igénybevétele (B8131) </t>
  </si>
  <si>
    <t>Vagyonvill Keszthely Kft - Kormányablak tűzjelző rendszer távfelügyeleti  díja + karbantartás</t>
  </si>
  <si>
    <t>2019.</t>
  </si>
  <si>
    <t>Aegon Biztosító Zrt -Önkormányzati Vagyonbiztosítás</t>
  </si>
  <si>
    <t>Hévízi Térségi Zonta Klub Egyesület</t>
  </si>
  <si>
    <t>Zrínyi utca külterületi szakasz közmű és zöldfelület tervezés</t>
  </si>
  <si>
    <t>Gr.  I. Festetics György Művelődési Központ összesen:</t>
  </si>
  <si>
    <t>2. Gróf  I. Festetics György Művelődési Központ</t>
  </si>
  <si>
    <t xml:space="preserve">Gazdasági szervezet </t>
  </si>
  <si>
    <t>SZO/181-28/2016</t>
  </si>
  <si>
    <t>Gazdasági Ellátó Szervezet Keszthely - gyepmesteri és állatorvosi tev</t>
  </si>
  <si>
    <t xml:space="preserve">         8.1.3.2. előző évi vállalkozási maradvány igénybevétele (B8132)</t>
  </si>
  <si>
    <r>
      <t xml:space="preserve">      </t>
    </r>
    <r>
      <rPr>
        <sz val="7"/>
        <color indexed="8"/>
        <rFont val="Times New Roman"/>
        <family val="1"/>
        <charset val="238"/>
      </rPr>
      <t>8.1.1. Hitel-, kölcsön felvétel pü-i vállalkozásoktól</t>
    </r>
  </si>
  <si>
    <t xml:space="preserve">      8.1.1. Hitel-, kölcsön felvétel pü-i vállalkozásoktól</t>
  </si>
  <si>
    <t xml:space="preserve">      8.1.1. Hitel-, kölcsön felvétel  pü-i vállalkozásoktól</t>
  </si>
  <si>
    <r>
      <t xml:space="preserve">      </t>
    </r>
    <r>
      <rPr>
        <sz val="7"/>
        <color indexed="8"/>
        <rFont val="Times New Roman"/>
        <family val="1"/>
        <charset val="238"/>
      </rPr>
      <t>8.1.1. Hitel-, kölcsön felvétel  pü-i vállalkozásoktól</t>
    </r>
  </si>
  <si>
    <t>Központi költségvetési szervektől működési célra átvett peszk.:</t>
  </si>
  <si>
    <t>Működési célú pénzeszköz átvétel Áht-n kívülről:</t>
  </si>
  <si>
    <t>Felhalmozási célú támoghatás Áht-n belülről:</t>
  </si>
  <si>
    <t>Helikon Kórus és Baráti Köre Közhasznú Egyesület</t>
  </si>
  <si>
    <t>Keszthelyi Mentők Alapítvány</t>
  </si>
  <si>
    <t xml:space="preserve">Hévíz Sportkör visszatérítendő támogatás </t>
  </si>
  <si>
    <t>Temetési támogatás</t>
  </si>
  <si>
    <t>Iskolakezdési támogatás</t>
  </si>
  <si>
    <t>Születési támogatás</t>
  </si>
  <si>
    <t>Méltányossági támogatás</t>
  </si>
  <si>
    <t>Rendkívüli támogatás</t>
  </si>
  <si>
    <t xml:space="preserve">Informatikai eszközök </t>
  </si>
  <si>
    <t>502208 Térségi Sport és rendezvénycsarnok ép.</t>
  </si>
  <si>
    <t>505102 Nemzetközi kapcsolatok</t>
  </si>
  <si>
    <t>505202 Forrás újság</t>
  </si>
  <si>
    <t>505401 Parkolási tevékenység</t>
  </si>
  <si>
    <t xml:space="preserve"> 505402  HeBi üzemeltetés</t>
  </si>
  <si>
    <t xml:space="preserve">505601 Nyári napközi </t>
  </si>
  <si>
    <t xml:space="preserve">503302 Hévíz Hazavár ösztöndíj </t>
  </si>
  <si>
    <t>504101 Ingatlanhasznosítás</t>
  </si>
  <si>
    <t>505403 Történelmi helyek (egregyi romkert)</t>
  </si>
  <si>
    <t xml:space="preserve">                Hitel felhasználása felhalmozásra </t>
  </si>
  <si>
    <r>
      <t xml:space="preserve">  </t>
    </r>
    <r>
      <rPr>
        <sz val="7"/>
        <color indexed="8"/>
        <rFont val="Times New Roman"/>
        <family val="1"/>
        <charset val="238"/>
      </rPr>
      <t xml:space="preserve">    8.1.1. Hitel-, kölcsön felhasználása felhalmozási célra</t>
    </r>
  </si>
  <si>
    <t>"Hévíz Termelői piac megújulása" TOP-1.1.3-15-ZA1-2016-00005</t>
  </si>
  <si>
    <t xml:space="preserve">               Felsőfokú végzettségű kisgyermeknevelők, szaktanácsadók bértámogatása</t>
  </si>
  <si>
    <t>Közép-keleti város rész csapadékelvezetés tervezése és kivitelezése (Babocsay és Dombföldi utca)</t>
  </si>
  <si>
    <t>Felosztható keret</t>
  </si>
  <si>
    <t>Nagykanizsai Tankerületi Központ</t>
  </si>
  <si>
    <t>Felhalmozási kölcsön nyújtása</t>
  </si>
  <si>
    <t xml:space="preserve">           8.1.3.1.  előző évi költségvetési maradvány igénybevétele felh-ra</t>
  </si>
  <si>
    <t xml:space="preserve">rendezvények gazdasági ügyintézője </t>
  </si>
  <si>
    <t>gazdasági ügyintéző</t>
  </si>
  <si>
    <t>Finanszírozási kiadás</t>
  </si>
  <si>
    <t>Áht-n belüli megelőlegzések visszafizetése</t>
  </si>
  <si>
    <t>Hévízi Turisztikai Nonprofit Kft Hungarikum alapprogram</t>
  </si>
  <si>
    <t xml:space="preserve">Polgári Védelmi Szövetség </t>
  </si>
  <si>
    <t>Keszthely és Környéke Evangélikus Egyházközösség ( Hévízi Evangélikus Fiókgyülekezetnél felhasználható)</t>
  </si>
  <si>
    <t>Hévízi Evangélikus és Református Templomépítő és Fenntartó Alapítvány</t>
  </si>
  <si>
    <t>505701 Vagyongazdálkodás kiadásai</t>
  </si>
  <si>
    <t>505502 Város és közs.gazd. (Sportszálló alatti Eon vezeték kiváltása)</t>
  </si>
  <si>
    <t>Magyar Máltai Szeretetszolgálat: Támogató szolgálat</t>
  </si>
  <si>
    <t>Új szinpad (heti 20 óra)</t>
  </si>
  <si>
    <t>a költségvetési évet követő három évre kihatással járó döntésekből származó kötelezettségek célok szerint, évenkénti bontásban</t>
  </si>
  <si>
    <t>2021.</t>
  </si>
  <si>
    <t>SZO/465-2/2016</t>
  </si>
  <si>
    <t>KGO/217-14/2017</t>
  </si>
  <si>
    <t>CIB Bank Zrt - Önk.Infr.Fejl.Program 2020 - hitel</t>
  </si>
  <si>
    <t>Dr. Farkas Ügyvédi Iroda</t>
  </si>
  <si>
    <t>EMoGÁ Kft</t>
  </si>
  <si>
    <t>64.</t>
  </si>
  <si>
    <t>65.</t>
  </si>
  <si>
    <t>Festetics sétány eszközbeszerzés (Világörökségi helyszínek fejlesztése projekt) GINOP-7.1.6-16-2017-00004</t>
  </si>
  <si>
    <t>503305 Temetési támogatás</t>
  </si>
  <si>
    <t>503310 Áplolási támogatás</t>
  </si>
  <si>
    <t>503307 Iskolakezdési támogatás</t>
  </si>
  <si>
    <t>503308 Születési támogatás</t>
  </si>
  <si>
    <t xml:space="preserve">503303 Méltányossági támogatás </t>
  </si>
  <si>
    <t>503301Rendkívüli támogatás</t>
  </si>
  <si>
    <t>503309 Köztemetés</t>
  </si>
  <si>
    <t>EEM Szociális és Gyermekvédelmi Főigazgatóság</t>
  </si>
  <si>
    <t>Felhalmozási pénzeszköz átvétel Áht-n belülről összesen:</t>
  </si>
  <si>
    <t>Felhalmozási pénzeszköz átvétel Áht-n kívülről összesen:</t>
  </si>
  <si>
    <t>Felhalmozási bevételek:</t>
  </si>
  <si>
    <t>Felhalmozási célú állami támogatások összesen:</t>
  </si>
  <si>
    <t>Felhalmozási bevételek összesen.:</t>
  </si>
  <si>
    <t xml:space="preserve"> Önkormányzat működési célú támogatások mindösszesen </t>
  </si>
  <si>
    <t>Polgármesteri Hivatal működési célú támogatás mindösszesen:</t>
  </si>
  <si>
    <t>Önkormányzat és intézményei működési célú támogatások mindösszesen:</t>
  </si>
  <si>
    <t>Működési célú támogatások államháztartáson belülre összesen:</t>
  </si>
  <si>
    <t>Önkormányzat és intézményei működési célú támogatások államháztartáson belülre  mindösszesen</t>
  </si>
  <si>
    <t>Önkormányzat és intézményei működési célú támogatások államháztartáson kívülre mindösszesen</t>
  </si>
  <si>
    <t xml:space="preserve">Hévíz Város Önkormányzat  és intézményei
</t>
  </si>
  <si>
    <t>4.  Brunszvik Teréz Napközi Otthonos Óvoda</t>
  </si>
  <si>
    <t xml:space="preserve">       2.1.  Felhalmozási célú önk-i támogatások (B21)</t>
  </si>
  <si>
    <t xml:space="preserve">    2. Felhalmozási célú támogatások államháztartáson belülről</t>
  </si>
  <si>
    <t xml:space="preserve">     6. Működési célú átvett pénzeszközök </t>
  </si>
  <si>
    <t>működési célú támogatások államháztartáson belülről  és kívülről</t>
  </si>
  <si>
    <t>Gróf  I. Festetics György Művelődési Központ</t>
  </si>
  <si>
    <t>Lakosságtól</t>
  </si>
  <si>
    <t>Gróf  I. Festetics György Művelődési Központ mindösszesen:</t>
  </si>
  <si>
    <t xml:space="preserve">                 felhalmozásci célú támog. államháztartáson kívülre (K89)</t>
  </si>
  <si>
    <t xml:space="preserve">                 felhalmozási célú tartalék  (K513)</t>
  </si>
  <si>
    <t xml:space="preserve">                 felhalmozási  visszatérítendő tám., kölcsön Áht-n kív. (K86)</t>
  </si>
  <si>
    <t xml:space="preserve">                 felhalmozásci célú támog. államháztartáson kívülre </t>
  </si>
  <si>
    <t xml:space="preserve">                 felhalmozási célú tartalék </t>
  </si>
  <si>
    <t>Brunszvik Teréz Napközi Otthonos Óvoda össz:*</t>
  </si>
  <si>
    <t>* A képviselő-testület 166/2018. (VII. 20.) határozata alapján  1 fő pedagógus asszisztens foglalkoztatása valósul meg megbízási szerződés formájában, 2018. szeptember 1. napjától 2019. június 15 napjáig. A megbízással allkalmazott létszám nem közalkalmazott.</t>
  </si>
  <si>
    <t>2019. évi  engedélyezett létszámkeret</t>
  </si>
  <si>
    <t xml:space="preserve">Tárgyi eszköz beszerzés </t>
  </si>
  <si>
    <t>505502 Város és közs.gazd. (csapadékvíz mentesítés, karbantartás)</t>
  </si>
  <si>
    <t>Visszatérítendő felhalmozási kölcsön nyújtása</t>
  </si>
  <si>
    <t>I-V. mindösszesen</t>
  </si>
  <si>
    <t>1/1.</t>
  </si>
  <si>
    <t>1/2.</t>
  </si>
  <si>
    <t>Hévíz Város Önkormányzat **</t>
  </si>
  <si>
    <t xml:space="preserve">** Az Önkormányzatnál a "Turisztikailag frekventált térségek integrált termék - és szolgáltatás fejlesztése" (gyógyhely) projekthez 2019. 01. 01-től 2020. 12. 31-ig 1 fő 8 órás porojektmenedzser és 1 fő 6 órás projektasszisztensi munkakör kerül létesítésre a Képviselő-testület 4/2019. (I. 15.) határozata szerint. </t>
  </si>
  <si>
    <t>Hévíz Balaton Airport Kft (működési és marketing tevékenység)</t>
  </si>
  <si>
    <t>2022.</t>
  </si>
  <si>
    <t>Idősek bentlakásos ellátása</t>
  </si>
  <si>
    <t>Családi- és nővédelmi egészségügyi gondozás (védőnők)</t>
  </si>
  <si>
    <t>Bölcsődei  dajkák 2 fő  és kisegítő 1 fő</t>
  </si>
  <si>
    <t>Bölcsőde:                                                                bölcsődevezető, kisgyermeknevelő1 fő,  valamint  kisgyermeknevelő 4 fő</t>
  </si>
  <si>
    <t>Bölcsődei gyógypedagógiai asszisztens (4 órás)</t>
  </si>
  <si>
    <t>Háziorvosi ügyeleti ellátás: ügyeleti koordinátor 1 fő, gkvezető 3 fő, takaritó 1 fő</t>
  </si>
  <si>
    <t>Házi segítségnyújtás (vezető 1 fő és gondozó 7 fő)</t>
  </si>
  <si>
    <t>TASZII</t>
  </si>
  <si>
    <t>Önkormányzat és intézményei által biztosított közvetett támogatás</t>
  </si>
  <si>
    <t>Önkormányzat:</t>
  </si>
  <si>
    <t>Szociális étkezés esetében  méltányossági okból biztosított közvetett támogatás</t>
  </si>
  <si>
    <t>TASZII összesen:</t>
  </si>
  <si>
    <t xml:space="preserve"> Önkormányzatnál biztosított közvetett támogatás összes</t>
  </si>
  <si>
    <t>Önkormányzat és intézményei összesen:</t>
  </si>
  <si>
    <t>Az adózás rendjéről szóló 2017. évi CL. tv. figyelembe vételével méltányosságból származó kedvezmény</t>
  </si>
  <si>
    <t>Emberi Erőforrások Támogatáskezelő</t>
  </si>
  <si>
    <t>Központi kezelésű előirányzatok:</t>
  </si>
  <si>
    <t>Egyéb fejezeti kezelésű előirányzatok</t>
  </si>
  <si>
    <t>66.</t>
  </si>
  <si>
    <t>67.</t>
  </si>
  <si>
    <t>68.</t>
  </si>
  <si>
    <t>Fejezeti kezelésű előirányzatok:</t>
  </si>
  <si>
    <t xml:space="preserve">502222 Városi térfigyelő kamerarendszer </t>
  </si>
  <si>
    <t>Hévízi Kálvin Alapítvány</t>
  </si>
  <si>
    <t xml:space="preserve"> 18. melléklet a ../2019. (…..) rendelethez, 5. melléklet 6/2019. (II. 1.) önkormányzati rendelethez  </t>
  </si>
  <si>
    <t>Kisebbségekért - proMinoritate Alapítvány</t>
  </si>
  <si>
    <t>Működési célú támogatások államháztartáson kívülre összesen:</t>
  </si>
  <si>
    <t>Hévíz, Zrinyi u. 99-179. házszám közötti felújítás tervezése</t>
  </si>
  <si>
    <t>Védőoltás</t>
  </si>
  <si>
    <t>503311 Védőoltás</t>
  </si>
  <si>
    <t>505602 Szünidei gyermekétkeztetés</t>
  </si>
  <si>
    <t>502230 Schullhof sétány GINOP-7.1.9-17 pályázat</t>
  </si>
  <si>
    <t>505301 Főépítészi feladatok ellátása</t>
  </si>
  <si>
    <t>505502 Város- és községgazdálkodás</t>
  </si>
  <si>
    <t>503301 Szociális célú tüzelőanyag, tüzifa</t>
  </si>
  <si>
    <t>503304 Gyógyszertámogatás</t>
  </si>
  <si>
    <t>503306 Lakhatási támogatás</t>
  </si>
  <si>
    <t>504201 Továbbszámlázások</t>
  </si>
  <si>
    <t>505101 Önkormány.jogalk.</t>
  </si>
  <si>
    <t>505302 Gyepmesteri és állatorvosi feladatok</t>
  </si>
  <si>
    <t>505201 Hévíz folyóirat</t>
  </si>
  <si>
    <t>505501 Közvilágítás</t>
  </si>
  <si>
    <t>505103 Reprezentáció</t>
  </si>
  <si>
    <t>503201 Működési célú pénzeszköz átadás</t>
  </si>
  <si>
    <t>Társult önkormányzatok orvosi ügyeleti kiadásokhoz hozzájárulás</t>
  </si>
  <si>
    <r>
      <t xml:space="preserve"> Eszközbeszerzés </t>
    </r>
    <r>
      <rPr>
        <sz val="8"/>
        <rFont val="Times New Roman"/>
        <family val="1"/>
        <charset val="238"/>
      </rPr>
      <t>(tárgyi eszköz beszerzés is)</t>
    </r>
  </si>
  <si>
    <t xml:space="preserve">2020. évi előirányzat </t>
  </si>
  <si>
    <t>373,5 ha</t>
  </si>
  <si>
    <t>25.200 Ft/ha</t>
  </si>
  <si>
    <t>Kézilabda munkacsarnok csapadékvíz elvezetés kialakítása (1455/8 hrsz ingatlan közművesítése)</t>
  </si>
  <si>
    <t xml:space="preserve">Eszközbeszerzés </t>
  </si>
  <si>
    <t>Hévízi Futó és Fitnesz Egyesület</t>
  </si>
  <si>
    <t>1/3.</t>
  </si>
  <si>
    <t>önkormányzat által felvett hitelállomány alakulása, lejárat és eszközök alakulása szerinti bontásban</t>
  </si>
  <si>
    <t xml:space="preserve">  hosszúlejáratú fejlesztési hitel</t>
  </si>
  <si>
    <t>8 év</t>
  </si>
  <si>
    <t xml:space="preserve">Euribor + 0,43 % + 1,5 % </t>
  </si>
  <si>
    <t>1/4.</t>
  </si>
  <si>
    <t>Fenntartható közlekedés  (műszaki ellenőri díjkülönbözet) nem része a pályázatnak 197/2019. (IX. 2.) kt hat</t>
  </si>
  <si>
    <t>Fenntartható közlekedés TOP-3.1.1-15-ZA1-2016-00007  megvalósítása Autobuszpályaudvar építés munkái</t>
  </si>
  <si>
    <t>Fenntartható közlekedés TOP-3.1.1-15-ZA1-2016-00007  megvalósítása Vörösmarty utcai kerékpárút  építés munkai</t>
  </si>
  <si>
    <t>Hévíz Város  fenntartható közlekedése TOP-3.1.1-15-ZA1-2016-00007</t>
  </si>
  <si>
    <t>Hévíz Széchenyi u. 54. és 56. házszámok közötti jelenleg útként és parkolóként használt kb.530m2 terület megvásárlása</t>
  </si>
  <si>
    <t>Idősek szakosított ellátása esetében méltányossági okból biztosított közvetett támogatás</t>
  </si>
  <si>
    <t>Jelzőrendszeres házi segítségnyújtás esetében méltányossági okból biztosított közvetett támogatás</t>
  </si>
  <si>
    <t>Eszközbeszerzés (kisértékű tárgyi eszk 500 e Ft; Óvodai fejlesztés, napvitorla 1500 e Ft)</t>
  </si>
  <si>
    <t xml:space="preserve">Fenntartható közlekedés megvalósítása  (műszaki ellenőri tervezett kiadás, 2.111 e Ft és tartalék 733 ezer Ft) </t>
  </si>
  <si>
    <t>Musica Antiqua Együttes Baráti Köre működés</t>
  </si>
  <si>
    <t>502206 Hévíz Város fenntartható közlekedése TOP-3.1.1-15ZA1-2016-00007</t>
  </si>
  <si>
    <t>2023.</t>
  </si>
  <si>
    <t>HIV/198/2020.</t>
  </si>
  <si>
    <t>637-2/2009,                     HIV/724-2/2019, HIV/2699/2019.</t>
  </si>
  <si>
    <t>1621,1622,1623 Hrsz-ú ingatlanok bérlete             (DRV Zrt területe)</t>
  </si>
  <si>
    <t>HIV/1169-1/2018</t>
  </si>
  <si>
    <t>HIV/1169-2/2018</t>
  </si>
  <si>
    <t>HIV/590-2/2018</t>
  </si>
  <si>
    <t>HIV/9327-2/2019</t>
  </si>
  <si>
    <t>ZNET Telekom Zrt - internet szolg. (ROMKERT) Zrinyi 130/b.</t>
  </si>
  <si>
    <t>HIV/4442-13/2018</t>
  </si>
  <si>
    <t>Optiterm Kft. - hivatal épület hütő-fütő rendszer karb.t.</t>
  </si>
  <si>
    <t>ZNET Telekom Zrt - internet szolg. (Rózsakert) Deák tér 1.</t>
  </si>
  <si>
    <t>HIV/1169-3/2018</t>
  </si>
  <si>
    <t xml:space="preserve">Szabó Béla EV </t>
  </si>
  <si>
    <t>5481/2009</t>
  </si>
  <si>
    <t>Zm.Korm.Hiv - Takarnet program használata - adatfirssités</t>
  </si>
  <si>
    <t>SZO/95-11/2013</t>
  </si>
  <si>
    <t>Hévizgyógyfürdőkórház tulajdonában lévő nyilvános WC bérleti dija</t>
  </si>
  <si>
    <t>VFO/128-3/2016</t>
  </si>
  <si>
    <t>Csiha Elektronikai és Szoftverfejlesztő Kft</t>
  </si>
  <si>
    <t>VFO/392-2/2014</t>
  </si>
  <si>
    <t>Nemzeti Mobilfizetési Zrt.-parkolás mobil fizetési rendszeren keresztül</t>
  </si>
  <si>
    <t>Hunguest Hotels Zrt - antenna bérlet</t>
  </si>
  <si>
    <t>Tel-Info Bt.</t>
  </si>
  <si>
    <t>HIV/280-57/2018</t>
  </si>
  <si>
    <t xml:space="preserve">TC Informatika Kft - Adatvédelmi feladatok </t>
  </si>
  <si>
    <t>HIV/9949-2/2018</t>
  </si>
  <si>
    <t>Nagymihály Csaba - Önk.int.rendszergazdai feladatok</t>
  </si>
  <si>
    <t>Pintér Tamás EV - szerver üzemeltetés (hevizairport.com)</t>
  </si>
  <si>
    <t>Pintér Tamás EV - szerver üzemeltetés (heviz.hu)</t>
  </si>
  <si>
    <t>Pintér Tamás EV - szerver üzemeltetés (onkormanyzat.heviz.hu)</t>
  </si>
  <si>
    <t>HIV/479-7/2019</t>
  </si>
  <si>
    <t>Allfordent Kft - fogászati ügyelet ellátás Keszthely</t>
  </si>
  <si>
    <t>HIV/7342/2019.</t>
  </si>
  <si>
    <t>International Cert Hungary Kft - felülvizsgálati szerz</t>
  </si>
  <si>
    <r>
      <t xml:space="preserve">      </t>
    </r>
    <r>
      <rPr>
        <sz val="7"/>
        <rFont val="Times New Roman"/>
        <family val="1"/>
        <charset val="238"/>
      </rPr>
      <t xml:space="preserve">8.1.1. Hitel-, kölcsön felvétel  pü-i vállalkozásoktól  </t>
    </r>
  </si>
  <si>
    <t>Konyha-étterem</t>
  </si>
  <si>
    <t xml:space="preserve">Műszaki csoport </t>
  </si>
  <si>
    <t>Zöldterület és köztisztasági csoport</t>
  </si>
  <si>
    <t>Technikai dolgozók csoportja</t>
  </si>
  <si>
    <t xml:space="preserve">Teréz Anya Szociális Integrált Intézmény </t>
  </si>
  <si>
    <t xml:space="preserve">Dajka </t>
  </si>
  <si>
    <t>Pedagógiai asszisztens asszisztens</t>
  </si>
  <si>
    <t xml:space="preserve">Óvodatitkár </t>
  </si>
  <si>
    <t>530,- Ft/fő/éjszaka</t>
  </si>
  <si>
    <t xml:space="preserve">2020. évi működési pénzügyi mérleg </t>
  </si>
  <si>
    <t xml:space="preserve">2020. évi felhalmozási pénzügyi mérleg </t>
  </si>
  <si>
    <t>Termál Út Kis-Balaton Kerékpáros Egyesület működési támogatás</t>
  </si>
  <si>
    <t xml:space="preserve">            Szociális és gyermekjóléti támogatás</t>
  </si>
  <si>
    <t xml:space="preserve">            Gyermekétkeztetési támogatás</t>
  </si>
  <si>
    <t>Szociális és Gyermekvédelmi Főigazgatóság</t>
  </si>
  <si>
    <t xml:space="preserve">Happy Dixieland Band Baráti Kör Egyesület </t>
  </si>
  <si>
    <t xml:space="preserve">Hévízgyógyfürdő és Szent András Reumakórház kezelésében lévő Dr.Schulhoff sétány fejlesztése GINOP-7.1.9-17-2018-00015 pályázat </t>
  </si>
  <si>
    <t>Közvilágítás tervezés, engedélyezés és bővítés (Park utca és Strecker köz)</t>
  </si>
  <si>
    <t>"Gyógyhely fejlesztés" GINOP-7.1.9-17-2017-00003 projekt</t>
  </si>
  <si>
    <t>Váratlan kiadások tartaléka</t>
  </si>
  <si>
    <t>502220 "Kultúrbarangolás Hévízen"</t>
  </si>
  <si>
    <t>502207 "Gyógyhely fejlesztés" GINOP-7.1.9-17-2017-00003</t>
  </si>
  <si>
    <t>502219 Termelői piac fejlesztés TOP-1.1.3-15-ZA1-2016-00005</t>
  </si>
  <si>
    <t>503107 Jelzőrendszeres Házi segítségnyújtás</t>
  </si>
  <si>
    <t>502217 Új parkoló helyek kialakítása</t>
  </si>
  <si>
    <t xml:space="preserve">2020. évi előirányzat összesen </t>
  </si>
  <si>
    <t>You &amp; Spa Erasmus+ projekt Lendava</t>
  </si>
  <si>
    <t>You &amp; Spa Erasmus+ projekt Magyarkanizsa (Szerbia)</t>
  </si>
  <si>
    <t>You &amp; Spa Erasmus+ projekt Iseo</t>
  </si>
  <si>
    <t>You &amp; Spa Erasmus+ projekt Hargita Megye</t>
  </si>
  <si>
    <t>Kálvária "Kulturbarangolás Hévízen" TOP 1.2.1-15-ZA1-2016-00010</t>
  </si>
  <si>
    <t>Kálvária, "Kultúrbarangolás Hévízen"  TOP 1.2.1-15-ZA1-2016-00010</t>
  </si>
  <si>
    <t>Kálvária "Kulturbarangolás Hévízen"TOP 1.2.1-15-ZA1-2016-00010 (engedélyezési tervdok. és ktgbecslés váll díj 30%-a)</t>
  </si>
  <si>
    <t>áthúzodó</t>
  </si>
  <si>
    <t>Igazgató megbízott</t>
  </si>
  <si>
    <t>Közvetlenül az intézményvezető alá rendeltek:</t>
  </si>
  <si>
    <t>Gazdasági  ügyintéző</t>
  </si>
  <si>
    <t>Ügyviteli alkalmazott</t>
  </si>
  <si>
    <t>Múzeumi adatrögzítő</t>
  </si>
  <si>
    <t>Muzeológus</t>
  </si>
  <si>
    <t>Közművelődés</t>
  </si>
  <si>
    <t>Rendezvénytechnikus</t>
  </si>
  <si>
    <t>Könyvtár</t>
  </si>
  <si>
    <t xml:space="preserve">Könyvtáros </t>
  </si>
  <si>
    <t>Filmszínház</t>
  </si>
  <si>
    <t>Raktáros</t>
  </si>
  <si>
    <t>2021. évi  állami támogatásból származó eredeti előirányzat szerint elszámolható támogatás</t>
  </si>
  <si>
    <t xml:space="preserve">Települési önkormányzatok általános működésének és ágazati feladatainak  2021. évi várható támogatása </t>
  </si>
  <si>
    <t>1.1.. Települési önkormányzatok általános működésének általános és ágazati feladatainak támogatása</t>
  </si>
  <si>
    <t>2.1.1. A települési önkormányzatok működésének általános támogatása</t>
  </si>
  <si>
    <t xml:space="preserve">3.1.1.1.1. önkormányzati hivatal működésénak támogatása </t>
  </si>
  <si>
    <t>önkormányzatokért felelős  miniszterárium  2020. 01.01-re vonatkozó adata: 4699 fő</t>
  </si>
  <si>
    <t>Településüzemeltetés:</t>
  </si>
  <si>
    <t xml:space="preserve">4.1.1.1.2. Településüzemeltetés - zöldterület-gazdálkodás támogatása </t>
  </si>
  <si>
    <t xml:space="preserve">5.1.1.1.2. Településüzemeltetés - közvilágítás támogatása </t>
  </si>
  <si>
    <t xml:space="preserve">6.1.1.1.4. Településüzemeltetés - köztemető támogatása </t>
  </si>
  <si>
    <t xml:space="preserve">    7.1.1.1.5. Településüzemeltetés - közutak fenntartásának támogatása </t>
  </si>
  <si>
    <t>9.1.1.1.6. Egyéb önkormányzati feladatok támogatása</t>
  </si>
  <si>
    <t>10.1.1.1.7. Lakott külterülettel kapcsolatos feladatok támogatása</t>
  </si>
  <si>
    <t>21 fő</t>
  </si>
  <si>
    <t>1.1 összesen</t>
  </si>
  <si>
    <t>13.1.2.. Települési önkormányzatok egyes köznevelési feladatainak támogatása</t>
  </si>
  <si>
    <t xml:space="preserve">14.1.2.1. Óvodaműködtetési támogatás </t>
  </si>
  <si>
    <t xml:space="preserve">               Óvodaműködtetési támogatás - óvoda napi nyitvatartási ideje eléri a 8 órát</t>
  </si>
  <si>
    <t xml:space="preserve">15.1.2.2.Óvodában foglalkoztatott  pedagógusok átlagbéralapú támogatása </t>
  </si>
  <si>
    <t xml:space="preserve">              Napi 8 órát elérő nyitvatartási idővel rendelkező óvodában foglalkoztatott pedagógusok elismert létszáma alapján járó átlagbéralapú  támogatás</t>
  </si>
  <si>
    <t>119+6x2=131 fő és 115+6x2=127 fő</t>
  </si>
  <si>
    <t xml:space="preserve"> 16.1.2.3.  Kiegészítő támogatás az óvodapedagógusok és pedagógus szakképzettséggel rendelkező segítők minősítéséből adódó többletkiadásokhoz</t>
  </si>
  <si>
    <t xml:space="preserve">       1.2.3.1. Minősítést 2020. január 1-jéig történő átsorolással megszerző</t>
  </si>
  <si>
    <t xml:space="preserve">                    Napi 8 órát elérő nyitvatartási idővel rendelkező óvodában foglalkoztatott </t>
  </si>
  <si>
    <t xml:space="preserve">                    Alapfokú végzettségű</t>
  </si>
  <si>
    <t xml:space="preserve">                     Pedagógus II. kategóriába sorolt pedagógusok</t>
  </si>
  <si>
    <t xml:space="preserve">                     Mesterpedagógus</t>
  </si>
  <si>
    <t>18.1.2.5. Az óvodában foglalkoztatott pedagógusok nevelőmunkáját közvetlenül segítők átlagbér alapú támogatása 8 órát meghaladó nyitva tartás esetében</t>
  </si>
  <si>
    <t xml:space="preserve">                   Pedagógus szakképzettséggel nem rendelkező segítők átlagbér alapú támogatása</t>
  </si>
  <si>
    <t>1.2 összesen</t>
  </si>
  <si>
    <t>20.1.3. Települési önkormányzatok egyes szociális és gyermekjóléti feladatainak támogatása</t>
  </si>
  <si>
    <t xml:space="preserve">22. 1.3.2. Egyes szociális és gyermekjóléti feladatoktámogatás.  </t>
  </si>
  <si>
    <t>23. 1.3.2.1. Család- és gyermekjóléti szolgálat</t>
  </si>
  <si>
    <t xml:space="preserve">                    Számított szakmai létszám meghatározása</t>
  </si>
  <si>
    <t>8118 fő</t>
  </si>
  <si>
    <t xml:space="preserve">                    Számított kiegészítő létszám meghatározása közös hivatal esetén KLSZ= közöshivatal település szám szerint:0</t>
  </si>
  <si>
    <t xml:space="preserve">                    Számított alaplétszám korrekciója (4 -nél kevesebb településből álló közös hivatal esetében és  minden más önkormányzat:1)</t>
  </si>
  <si>
    <t xml:space="preserve">                    Támogatás  összege Hévíz 1; Cserszegtomaj 1</t>
  </si>
  <si>
    <t>25.1.3.2.3. Szociális étkezés</t>
  </si>
  <si>
    <t xml:space="preserve">26. 1.3.2.4, Házi segítségnyújtás  </t>
  </si>
  <si>
    <t>27.1.3.2.4.1. Szociális segítés</t>
  </si>
  <si>
    <t>28. 1.3.2.4.2. Személyi gondozás - önálló feladatellátás</t>
  </si>
  <si>
    <t>30.1.3.2.6. Időskorúak nappali intézményi  ellátása - önálló feladatellátás</t>
  </si>
  <si>
    <t>40. 1.3.3. Bölcsőde, mini bölcsőde támogatása</t>
  </si>
  <si>
    <t xml:space="preserve">      41. 1.3.3.1. Bölcsődei bértámogatás</t>
  </si>
  <si>
    <t xml:space="preserve">               Bölcsődei dajkák, középfokú végzettségű kisgyermeknevelők, szaktanácsadók bértámogatása</t>
  </si>
  <si>
    <t xml:space="preserve">      42. 1.3.3.2. Bölcsődei üzemeltetési támogatás (Összegéről az államháztartásért felelős miniszter dönt, a települések típusát és adóerőképességét figy-be véve)</t>
  </si>
  <si>
    <t>43. 1.3.4. Települési önk. által biztosított egyes szociális szakosított ellátások, valamint a                 gyermekek átmeneti gondozásával kapcsolatos feladatok támogatása</t>
  </si>
  <si>
    <t xml:space="preserve">   44. 1.3.4.1. Bértámogatás   ( Számított segítői létszám  [46+(11 demens*1,19) ]/4=14,7~15 fő)</t>
  </si>
  <si>
    <t xml:space="preserve">   45. 1.3.4.2.  Intézmény üzemeltetési támogatás (Összegéről az államháztartásért felelős miniszter dönt.)</t>
  </si>
  <si>
    <t>46. 1.4.1. Intézményi gyermekétkeztetés támogatása</t>
  </si>
  <si>
    <t xml:space="preserve">       47. 1.4.1.1. Étkeztetési feladatot ellátók után járó bértámogatás</t>
  </si>
  <si>
    <t xml:space="preserve">       48. 1.4.1.2. Gyermekétkeztetés üzemeltetési támogatása  </t>
  </si>
  <si>
    <t xml:space="preserve"> 49. Szünidei étkeztetés támogatása (Támogatás fajlagos összege az adóerőképesség szerint van differenciálva.)</t>
  </si>
  <si>
    <t>1.3+1.4. összesen</t>
  </si>
  <si>
    <t>50. 1.5. Települési önkormányzatok kulturális feladatainak támogatása</t>
  </si>
  <si>
    <t xml:space="preserve">  52. 1.5.2. Települési önkormányzatok nyilvános könyvtári és közművelődési fa támogatása </t>
  </si>
  <si>
    <t>1.5. összesen</t>
  </si>
  <si>
    <t>5.5. összesen</t>
  </si>
  <si>
    <r>
      <t xml:space="preserve">                    Számított alaplétszám (2020. 01.01-i lakosságszám szerint Cserszegtomaj 3419 fő) + (Hévíz lakosságszám szerint 2020. 01.01: 4699</t>
    </r>
    <r>
      <rPr>
        <sz val="9"/>
        <color rgb="FFFF0000"/>
        <rFont val="Times New Roman"/>
        <family val="1"/>
        <charset val="238"/>
      </rPr>
      <t xml:space="preserve"> </t>
    </r>
    <r>
      <rPr>
        <sz val="9"/>
        <rFont val="Times New Roman"/>
        <family val="1"/>
        <charset val="238"/>
      </rPr>
      <t>fő)</t>
    </r>
  </si>
  <si>
    <t xml:space="preserve">2021. évi előirányzat </t>
  </si>
  <si>
    <t>2021. évi felhalmozási kiadásai</t>
  </si>
  <si>
    <t xml:space="preserve">Informatikai eszközök beszerzése </t>
  </si>
  <si>
    <t>2021. évi egyéb működési célú támogatások ÁHT-én beülre és  és működési támogatások ÁHT-n kívülre</t>
  </si>
  <si>
    <t>2021. évi költségvetés felhalmozási bevételek</t>
  </si>
  <si>
    <t xml:space="preserve">2021. évi bevételi előirányzat </t>
  </si>
  <si>
    <t>EMVA "Boldog békeidők" 2019</t>
  </si>
  <si>
    <r>
      <t xml:space="preserve">KEHOP-4.1.0-15-2016-00050 </t>
    </r>
    <r>
      <rPr>
        <sz val="6"/>
        <color rgb="FF333333"/>
        <rFont val="Times New Roman"/>
        <family val="1"/>
        <charset val="238"/>
      </rPr>
      <t>A Hévízi-tó átfogó tóvédelmi programjának megvalósítása</t>
    </r>
  </si>
  <si>
    <t>Share Music</t>
  </si>
  <si>
    <t>Robots Connecting</t>
  </si>
  <si>
    <t>Knowledge Well</t>
  </si>
  <si>
    <t>505808 Share Music</t>
  </si>
  <si>
    <t>505809 Robots Connecting</t>
  </si>
  <si>
    <t>505807 Knowledge Well</t>
  </si>
  <si>
    <t>15 fő ellátott</t>
  </si>
  <si>
    <t>401 fő</t>
  </si>
  <si>
    <t>Cser Kiadó Hévíz Folyóirat Antológia kiadása</t>
  </si>
  <si>
    <r>
      <t xml:space="preserve">505810 KEHOP-4.1.0-15-2016-00050 </t>
    </r>
    <r>
      <rPr>
        <sz val="7"/>
        <color rgb="FF333333"/>
        <rFont val="Times New Roman"/>
        <family val="1"/>
        <charset val="238"/>
      </rPr>
      <t>A Hévízi-tó átfogó tóvédelmi programjának megvalósítása</t>
    </r>
  </si>
  <si>
    <t>846 hrsz-ú ingatlan útként használt részének megvásárlása</t>
  </si>
  <si>
    <t>2021. évi közhatalmi bevételek</t>
  </si>
  <si>
    <t>Mérték  (2021. évi január 1. napjától)</t>
  </si>
  <si>
    <t xml:space="preserve">2021. évi bevételi terv  </t>
  </si>
  <si>
    <t>2021. évi költségvetés</t>
  </si>
  <si>
    <t>2021. évi költségvetési rendelet</t>
  </si>
  <si>
    <t>2021. évi terv</t>
  </si>
  <si>
    <t xml:space="preserve">2021.  évi működési célú és egyéb kiadások feladatonként </t>
  </si>
  <si>
    <t xml:space="preserve">2021.  évi előirányzat </t>
  </si>
  <si>
    <t xml:space="preserve">előirányzat felhasználási ütemterv a 2021. évi  költségvetési rendelethez </t>
  </si>
  <si>
    <t>2021. évi  engedélyezett létszámkeret</t>
  </si>
  <si>
    <t>PMH/18-7/2017</t>
  </si>
  <si>
    <t xml:space="preserve">DRV Zrt. - térfigyelő kamerarendszer </t>
  </si>
  <si>
    <t>HIV/2888-8/2020</t>
  </si>
  <si>
    <t>HIV/1202-19/2020</t>
  </si>
  <si>
    <t>HIV/26-97/2019</t>
  </si>
  <si>
    <t>Pefőti Irodalmi Muzeum -  szolgáltatás (Héviz folyóirat)</t>
  </si>
  <si>
    <t>Öko-Grill Kft - Víz vásárlása (Park.Irodának)</t>
  </si>
  <si>
    <t>Generali Bizt. - Kötelező felelősségbiztositás (SCK-670)</t>
  </si>
  <si>
    <t>Generali Bizt.- Casco biztositás (SCK-670)</t>
  </si>
  <si>
    <t>Genertel Bizt.- Kötelező felelősségbiztosítás (NKD-199)</t>
  </si>
  <si>
    <t>Alianz Bizt. - Casco biztosítás (NKD-199)</t>
  </si>
  <si>
    <t>Unica Bizt. - Kötelező felelősségbiztosítás (MRU-493)</t>
  </si>
  <si>
    <t>Hévízi TV Nonprofit Kft - Városi televíziós műsorok készítése és közvetítése, MTVA-val együttmüködés</t>
  </si>
  <si>
    <t>HIV/823-21/2020.</t>
  </si>
  <si>
    <t>HIV/4755/2020.</t>
  </si>
  <si>
    <t>HIV/259-7/2020</t>
  </si>
  <si>
    <t>HIV/178-140/2020</t>
  </si>
  <si>
    <t>HIV/6654-3/2020</t>
  </si>
  <si>
    <t>Media Control Group Kft.</t>
  </si>
  <si>
    <t>HIV/178-138/2020</t>
  </si>
  <si>
    <t>TC Informatika Kft. - rendszergazdai szolg.</t>
  </si>
  <si>
    <t>HIV/522-29/202</t>
  </si>
  <si>
    <t>Magyar Turizmus Média Kft. - megállapodás</t>
  </si>
  <si>
    <t>HIV/3171-1/2020</t>
  </si>
  <si>
    <t>Nagymihály Csaba -projektvezetői feladatok(park.rendsz.)</t>
  </si>
  <si>
    <t>Webmark Europe Kft. - weboldal karbantartás</t>
  </si>
  <si>
    <t>HIV/178-34/2020</t>
  </si>
  <si>
    <t>Adatközpont Kft. - parkoló automaták bérbevétele</t>
  </si>
  <si>
    <t>HIV/4964-1/2020</t>
  </si>
  <si>
    <t>2024.</t>
  </si>
  <si>
    <t>HIV/3369-1/2020</t>
  </si>
  <si>
    <t>HIV/178-35/2020</t>
  </si>
  <si>
    <t>HIV178-20/2020</t>
  </si>
  <si>
    <t>NETLOCK Kft. - tanusitványszolgáltatás</t>
  </si>
  <si>
    <t>HIV/2953-8/2020</t>
  </si>
  <si>
    <t>HÉTFA Kft. - nemzetközi pályázatok előkészitése</t>
  </si>
  <si>
    <t>HIV/1436-8/2020</t>
  </si>
  <si>
    <t>Adeptus Europe Kft. - beruh.müszaki-tanácsadói feladat</t>
  </si>
  <si>
    <t xml:space="preserve">Magyar Telecom </t>
  </si>
  <si>
    <t>Vizmü - vizdij</t>
  </si>
  <si>
    <t>E-on - áramdij</t>
  </si>
  <si>
    <t>HIV/4779-19/2020</t>
  </si>
  <si>
    <t xml:space="preserve">  .../2021 (……..) önkormányzati rendelet 5. melléklete</t>
  </si>
  <si>
    <t>82508/2008</t>
  </si>
  <si>
    <t>SZO/242-1/2013</t>
  </si>
  <si>
    <t>Custodia '96 Bt - Munka- és tűzvédelmi tev. ellátása</t>
  </si>
  <si>
    <t>PMK/28-104/2013</t>
  </si>
  <si>
    <t>HIV/280-117/2018</t>
  </si>
  <si>
    <t>HIV/3749-1/2018</t>
  </si>
  <si>
    <t>HIV/4755/2020</t>
  </si>
  <si>
    <t>EMOGÁ Kft - Gázdíj (Polgármesteri Hivatal)</t>
  </si>
  <si>
    <t>KA-012/10</t>
  </si>
  <si>
    <t>Vagyonvill Kft - Tűzjelző berendezés karbantartási díja</t>
  </si>
  <si>
    <t>KGO/203-1/2016</t>
  </si>
  <si>
    <t>Vagyonvill Kft - Tűzjelző távfelügyeleti díja</t>
  </si>
  <si>
    <t>Vagyonvill Kft - Riasztó távfelügyeleti díja</t>
  </si>
  <si>
    <t>Terc Kft - Építőipari költségvetés készítő program karbantartása (2 féle szerződés)</t>
  </si>
  <si>
    <t>Lindström Kft - Szőnyeg bérleti díj</t>
  </si>
  <si>
    <t>PMK/20-76/2016</t>
  </si>
  <si>
    <t>TC Informatika Kft - Információs rendszerbiztonsági felelősi tevékenység</t>
  </si>
  <si>
    <t>HIV/178-40/2020</t>
  </si>
  <si>
    <t xml:space="preserve">Kovácsné Peszmeg Zsuzsanna - Nyomtatási kellékanyagok </t>
  </si>
  <si>
    <t>HIV/6535-8/2018</t>
  </si>
  <si>
    <t>HIV/1346-5/2019</t>
  </si>
  <si>
    <t>Anzenberger Hungary - Németh Ferenc - Fénymásolópapír beszerzés</t>
  </si>
  <si>
    <t>PMK/20-30/2016</t>
  </si>
  <si>
    <t>Wolters Kluwer Kft - Jogtár adatbázis frissítés</t>
  </si>
  <si>
    <t xml:space="preserve">Work Med 2000 Bt. - Foglalkozás-egészségügyi szolgáltatás </t>
  </si>
  <si>
    <t>….2010.10.04.</t>
  </si>
  <si>
    <t>Magyar Posta Zrt. - Postafiók bérleti díj</t>
  </si>
  <si>
    <t>Invitel Távközlési Zrt. - Internet szolgáltatás</t>
  </si>
  <si>
    <t>HIV/280-56/2018</t>
  </si>
  <si>
    <t>TC Informatika Kft. - Adatvédelmi feladat</t>
  </si>
  <si>
    <t>HIV/…../2018.</t>
  </si>
  <si>
    <t>Magyar Telekom Nyrt - 4 féle szerződés</t>
  </si>
  <si>
    <t>HIV/137-58/2018.</t>
  </si>
  <si>
    <t>Zalaszám Informatika Kft. Zalaegerszeg</t>
  </si>
  <si>
    <t>HIV/882-1/2020</t>
  </si>
  <si>
    <t>Palermo Security Kft. - PH portaszolgálat</t>
  </si>
  <si>
    <t>HIV/87/22/2019.</t>
  </si>
  <si>
    <t>TC Informatika Kft - Telefon-alközponti szolgáltatás - üzemeltetés</t>
  </si>
  <si>
    <t>HIV/3289/2020</t>
  </si>
  <si>
    <t xml:space="preserve">Zalaispa Zrt. </t>
  </si>
  <si>
    <t>HIV/16500-1/2020</t>
  </si>
  <si>
    <t>Balatinecz Tiborné - ügyeleti feladat PH-ban</t>
  </si>
  <si>
    <t>2021 évi költségvetési rendelet</t>
  </si>
  <si>
    <t>Hitelállomány 2021. 01. 01. napján</t>
  </si>
  <si>
    <t>Magyar Falu Program keretében 932/1 hrsz-on  Ady utca és Kölcsey utca közötti kerékpárút építése (új parkolóhelyek és sétány kialakításának része)</t>
  </si>
  <si>
    <t>Egyéb tartós részesedés</t>
  </si>
  <si>
    <t>HÉVÜZ Kft alapítása (jegyzett tőke átadása)</t>
  </si>
  <si>
    <t>forint</t>
  </si>
  <si>
    <t>1.3 összesen</t>
  </si>
  <si>
    <t>1.4 összesen</t>
  </si>
  <si>
    <t xml:space="preserve">Költségvetési  szerveknél foglalkoztatottak 2020. dec. bérkompenzációja </t>
  </si>
  <si>
    <t>1%,</t>
  </si>
  <si>
    <t xml:space="preserve">         8.1.3.3. előző évi vállalkozási maradvány igénybevétele (B8132)</t>
  </si>
  <si>
    <t xml:space="preserve">         8.1.3.2.  előző évi költségvetési maradvány  igénybevétele (pályázati támogatások) (B8131) </t>
  </si>
  <si>
    <t xml:space="preserve">         8.1.3.2.  előző évi költségvetési maradvány  igénybevétele  (pályázati támogatások) (B8131) </t>
  </si>
  <si>
    <t xml:space="preserve">         8.1.3.2.  előző évi működési kv. maradvány igénybevétele (pályázatok)</t>
  </si>
  <si>
    <t xml:space="preserve">           8.1.3.2.  előző évi költségvetési maradvány igénybevétele felh-ra (pályázatok)</t>
  </si>
  <si>
    <t xml:space="preserve">Felhalmozási célú  támog. államháztartáson belülre </t>
  </si>
  <si>
    <t>IX</t>
  </si>
  <si>
    <t>X</t>
  </si>
  <si>
    <t>XIII.</t>
  </si>
  <si>
    <t>505901 Egyéb ki nem emelt kiadások</t>
  </si>
  <si>
    <r>
      <t xml:space="preserve">                   </t>
    </r>
    <r>
      <rPr>
        <sz val="7"/>
        <rFont val="Times New Roman"/>
        <family val="1"/>
        <charset val="238"/>
      </rPr>
      <t>elvonások, befizetések</t>
    </r>
  </si>
  <si>
    <r>
      <rPr>
        <sz val="9"/>
        <rFont val="Times New Roman"/>
        <family val="1"/>
        <charset val="238"/>
      </rPr>
      <t>V. Szolidaritási hozzájárulás: 2019. évi adatok, mivel az IPA  adőerőképesség megállapításának határideje 2020. 10.30.  27.846.676.959</t>
    </r>
    <r>
      <rPr>
        <b/>
        <sz val="9"/>
        <rFont val="Times New Roman"/>
        <family val="1"/>
        <charset val="238"/>
      </rPr>
      <t xml:space="preserve"> x</t>
    </r>
    <r>
      <rPr>
        <sz val="9"/>
        <rFont val="Times New Roman"/>
        <family val="1"/>
        <charset val="238"/>
      </rPr>
      <t xml:space="preserve">  [0,45 + (82.965</t>
    </r>
    <r>
      <rPr>
        <b/>
        <sz val="9"/>
        <rFont val="Times New Roman"/>
        <family val="1"/>
        <charset val="238"/>
      </rPr>
      <t xml:space="preserve">- </t>
    </r>
    <r>
      <rPr>
        <sz val="9"/>
        <rFont val="Times New Roman"/>
        <family val="1"/>
        <charset val="238"/>
      </rPr>
      <t>68.001)</t>
    </r>
    <r>
      <rPr>
        <b/>
        <sz val="9"/>
        <rFont val="Times New Roman"/>
        <family val="1"/>
        <charset val="238"/>
      </rPr>
      <t xml:space="preserve"> /</t>
    </r>
    <r>
      <rPr>
        <sz val="9"/>
        <rFont val="Times New Roman"/>
        <family val="1"/>
        <charset val="238"/>
      </rPr>
      <t xml:space="preserve"> (90.000 </t>
    </r>
    <r>
      <rPr>
        <b/>
        <sz val="9"/>
        <rFont val="Times New Roman"/>
        <family val="1"/>
        <charset val="238"/>
      </rPr>
      <t xml:space="preserve">- </t>
    </r>
    <r>
      <rPr>
        <sz val="9"/>
        <rFont val="Times New Roman"/>
        <family val="1"/>
        <charset val="238"/>
      </rPr>
      <t xml:space="preserve">68.001) </t>
    </r>
    <r>
      <rPr>
        <b/>
        <sz val="9"/>
        <rFont val="Times New Roman"/>
        <family val="1"/>
        <charset val="238"/>
      </rPr>
      <t>*(</t>
    </r>
    <r>
      <rPr>
        <sz val="9"/>
        <rFont val="Times New Roman"/>
        <family val="1"/>
        <charset val="238"/>
      </rPr>
      <t xml:space="preserve">0,52 </t>
    </r>
    <r>
      <rPr>
        <b/>
        <sz val="9"/>
        <rFont val="Times New Roman"/>
        <family val="1"/>
        <charset val="238"/>
      </rPr>
      <t xml:space="preserve">- </t>
    </r>
    <r>
      <rPr>
        <sz val="9"/>
        <rFont val="Times New Roman"/>
        <family val="1"/>
        <charset val="238"/>
      </rPr>
      <t xml:space="preserve">0,45)] </t>
    </r>
    <r>
      <rPr>
        <b/>
        <sz val="9"/>
        <rFont val="Times New Roman"/>
        <family val="1"/>
        <charset val="238"/>
      </rPr>
      <t xml:space="preserve">/ </t>
    </r>
    <r>
      <rPr>
        <sz val="9"/>
        <rFont val="Times New Roman"/>
        <family val="1"/>
        <charset val="238"/>
      </rPr>
      <t>100</t>
    </r>
    <r>
      <rPr>
        <b/>
        <sz val="9"/>
        <rFont val="Times New Roman"/>
        <family val="1"/>
        <charset val="238"/>
      </rPr>
      <t xml:space="preserve"> </t>
    </r>
    <r>
      <rPr>
        <sz val="9"/>
        <rFont val="Times New Roman"/>
        <family val="1"/>
        <charset val="238"/>
      </rPr>
      <t xml:space="preserve"> </t>
    </r>
    <r>
      <rPr>
        <b/>
        <sz val="9"/>
        <rFont val="Times New Roman"/>
        <family val="1"/>
        <charset val="238"/>
      </rPr>
      <t xml:space="preserve">= </t>
    </r>
    <r>
      <rPr>
        <sz val="9"/>
        <color theme="1"/>
        <rFont val="Times New Roman"/>
        <family val="1"/>
        <charset val="238"/>
      </rPr>
      <t>138.565.065 Ft</t>
    </r>
  </si>
  <si>
    <t xml:space="preserve">Ingatlanértékesítés </t>
  </si>
  <si>
    <t>XIV.</t>
  </si>
  <si>
    <t>XV.</t>
  </si>
  <si>
    <t>XVI.</t>
  </si>
  <si>
    <t>DRV Zrt - vizdij</t>
  </si>
  <si>
    <t>Schindler Hungária Kft. - Lift karbantartás (nettó 170.600,- 2020-évben)</t>
  </si>
  <si>
    <t>Hévíz Turizmus Marketing Egyesület [1/2016(I. 28.) Kt.hat.]</t>
  </si>
  <si>
    <t>Sport over Borders pályázati elszámolásból származó visszafizetési kötelezettség</t>
  </si>
  <si>
    <t>Refurbculture pályázati elszámolásból származó visszafizetési kötelezettség</t>
  </si>
  <si>
    <t>Share Music,Robots Connecting, Knowledge Well pályázatoksorán felmerülő árfolyamkülönbözetekre fedezet</t>
  </si>
  <si>
    <t>DRV - Víz-, szennyvíz üzemeltetése</t>
  </si>
  <si>
    <t>HIV/178-39/2020</t>
  </si>
  <si>
    <t>TC Informatika Kft - térfigyelő rendszer üzemeltetése</t>
  </si>
  <si>
    <t>Karsádi György János EV (5.985 eFt/év)</t>
  </si>
  <si>
    <t>megszünt</t>
  </si>
  <si>
    <t>Cserna-Szabó András - Hévíz Folyóirat főszerkesztői  feladatok ellátása (1.800 eFt/év)</t>
  </si>
  <si>
    <t>Fehér Renátó - Héviz Folyóirat főszerkesztő-helyettesi feladatok ellátása (1.500 eFt/év)</t>
  </si>
  <si>
    <t>Talajerőgazdálkodási Kft - szennyvíz közszolg.(153 eFt/év)</t>
  </si>
  <si>
    <t>lejárt</t>
  </si>
  <si>
    <t>Maraton Lapcsoport - Hévíz Forrás időszaki lap előállítása (évi 15 674 eFt)</t>
  </si>
  <si>
    <t>Pávai Bt. - Héviz Folyóirat szerkesztőségi feladatok (900 eFt/év)</t>
  </si>
  <si>
    <t>Creativon Kft. -Héviz Folyóirat nyomdai elők.munkái (991 eFt/év)</t>
  </si>
  <si>
    <t>HIV/178-164/2020</t>
  </si>
  <si>
    <t>HIV/178-162/2020</t>
  </si>
  <si>
    <t>HIV/178-163/2020</t>
  </si>
  <si>
    <t>N3 PR-, Kft. - kommunikációs tanácsadás (7.620 eFt/év)</t>
  </si>
  <si>
    <t>Mediaworks Hungary Zrt. -  reklám közzététel (8.255 eFt/év)</t>
  </si>
  <si>
    <t>Poli Computer PC Kft. - park.dijsz. ell.szoftver felhaszn.(9.468 eFt/év)</t>
  </si>
  <si>
    <t>Szente Zoltán EV - HEBI kerékpárok javitása, karbantartása (1.660 eFt/év)</t>
  </si>
  <si>
    <t>69.</t>
  </si>
  <si>
    <t>70.</t>
  </si>
  <si>
    <t>71.</t>
  </si>
  <si>
    <t>72.</t>
  </si>
  <si>
    <t>73.</t>
  </si>
  <si>
    <t>74.</t>
  </si>
  <si>
    <t>75.</t>
  </si>
  <si>
    <t>76.</t>
  </si>
  <si>
    <t>77.</t>
  </si>
  <si>
    <t>78.</t>
  </si>
  <si>
    <t>79.</t>
  </si>
  <si>
    <t>80.</t>
  </si>
  <si>
    <t>81.</t>
  </si>
  <si>
    <t>82.</t>
  </si>
  <si>
    <t>Háziorvosi ügyeleti ellátás: ügyeleti koordinátor 1 fő,  takaritó 1 fő</t>
  </si>
  <si>
    <t xml:space="preserve">Műszaki alkalmazott </t>
  </si>
  <si>
    <t>Festetics György Művelődési Kp. Össz.:</t>
  </si>
  <si>
    <t>Brunszvik Teréz Napközi Otthonos Óvoda össz.:</t>
  </si>
  <si>
    <t xml:space="preserve">                                                                 2021. évi bérkompenzáció</t>
  </si>
  <si>
    <t>Keszthely adó- átadás</t>
  </si>
  <si>
    <t>Alsópáhok adó-átadás</t>
  </si>
  <si>
    <r>
      <rPr>
        <u/>
        <sz val="11"/>
        <rFont val="Times New Roman"/>
        <family val="1"/>
        <charset val="238"/>
      </rPr>
      <t>Építményadó:</t>
    </r>
    <r>
      <rPr>
        <sz val="11"/>
        <rFont val="Times New Roman"/>
        <family val="1"/>
        <charset val="238"/>
      </rPr>
      <t xml:space="preserve"> 100 % adókedvezmény azon lakás és lakáshoz tartozó rendeltetésszerűen használt gépjárműtároló tulajdonosok részére, akik tárgyév január 1. napján az adott ingatlanban lakóhellyel rendelkeznek 2.263 adótárgy, 258.308 m2-re vonatkozóan.</t>
    </r>
  </si>
  <si>
    <r>
      <rPr>
        <u/>
        <sz val="12"/>
        <rFont val="Times New Roman"/>
        <family val="1"/>
        <charset val="238"/>
      </rPr>
      <t>Iparűzési adó:</t>
    </r>
    <r>
      <rPr>
        <sz val="12"/>
        <rFont val="Times New Roman"/>
        <family val="1"/>
        <charset val="238"/>
      </rPr>
      <t xml:space="preserve">    25% adókedvezmény azon vállalkozók részére, akik vállalkozási szintű adóalapja nem haladja meg a 2.500 e forintot,             (140 db)                     </t>
    </r>
  </si>
  <si>
    <t>valamint adómentesség azon háziorvos, védőnő vállalkozók részére akik vállalkozási szintű adóalapja adóévben a 20.000 ezer forintot nem haladja meg (3 db)</t>
  </si>
  <si>
    <t xml:space="preserve">503106 Magyarország 2021. évi központi költségvetéséről szóló 2020. évi XC. törvény 2. melléklet 56. pontja alapján önkormányzat által fizetendő szolidarítási hozzájárulás </t>
  </si>
  <si>
    <t xml:space="preserve">       1.3 Egyéb működési célú támogatások bevételei államh. belül (B16)</t>
  </si>
  <si>
    <t xml:space="preserve">       2.2. Egyéb felhalmozási célú támogatás Áht-n belülről (B25)</t>
  </si>
  <si>
    <t xml:space="preserve">       1.2 Egyéb működési célú támogatások bevételei államh. belül </t>
  </si>
  <si>
    <t xml:space="preserve">       1.2 Egyéb működési célú támogatások bevételei államh. belül (B16)</t>
  </si>
  <si>
    <t xml:space="preserve">       1.3 Egyéb működési célú támogatások bevételei államh. belül </t>
  </si>
  <si>
    <t>Működési többlet finanszírozása felhalmozási hiány fedezésére</t>
  </si>
  <si>
    <t>Működési többlet felhasználása felhalmozási hiány fedezésére</t>
  </si>
  <si>
    <t>Hitel-, kölcsön törlesztés államháztartáson kívülre</t>
  </si>
  <si>
    <r>
      <t xml:space="preserve">Vörösmarty utca járdaépítés és útaszfaltozás </t>
    </r>
    <r>
      <rPr>
        <sz val="8"/>
        <color rgb="FF00B0F0"/>
        <rFont val="Times New Roman"/>
        <family val="1"/>
        <charset val="238"/>
      </rPr>
      <t>(Kormány döntés szükséges!)</t>
    </r>
  </si>
  <si>
    <r>
      <t xml:space="preserve">"Okos parkolás" kialakítása </t>
    </r>
    <r>
      <rPr>
        <sz val="8"/>
        <color rgb="FF00B0F0"/>
        <rFont val="Times New Roman"/>
        <family val="1"/>
        <charset val="238"/>
      </rPr>
      <t>(Kormány döntés szükséges!)</t>
    </r>
  </si>
  <si>
    <r>
      <t xml:space="preserve">Térfigyelő kamera V. ütem </t>
    </r>
    <r>
      <rPr>
        <sz val="8"/>
        <color rgb="FF00B0F0"/>
        <rFont val="Times New Roman"/>
        <family val="1"/>
        <charset val="238"/>
      </rPr>
      <t>(Kormány döntés szükséges!)</t>
    </r>
  </si>
  <si>
    <r>
      <t xml:space="preserve">hosszú lejáratú fejlesztési hitel </t>
    </r>
    <r>
      <rPr>
        <i/>
        <sz val="12"/>
        <color rgb="FF00B0F0"/>
        <rFont val="Times New Roman"/>
        <family val="1"/>
        <charset val="238"/>
      </rPr>
      <t>(Kormány döntés szükséges!)</t>
    </r>
  </si>
  <si>
    <r>
      <t xml:space="preserve">Törlesztés </t>
    </r>
    <r>
      <rPr>
        <b/>
        <sz val="8"/>
        <rFont val="Times New Roman"/>
        <family val="1"/>
        <charset val="238"/>
      </rPr>
      <t>(Tárgy évet követő években/év)</t>
    </r>
  </si>
  <si>
    <t>Felvett/tervezett hitel összege</t>
  </si>
  <si>
    <t xml:space="preserve">1/1. melléklet az 8/2021. (II.26.) önkormányzati rendelethez </t>
  </si>
  <si>
    <t xml:space="preserve">1/2. melléklet az 8/2021. (II.26.) önkormányzati rendelethez </t>
  </si>
  <si>
    <t xml:space="preserve">1/3. melléklet az 8/2021. (II.26.) önkormányzati rendelethez </t>
  </si>
  <si>
    <t xml:space="preserve"> 1/4. melléklet az 8/2021. (II.26.) önkormányzati rendelethez </t>
  </si>
  <si>
    <t xml:space="preserve"> 1/5. melléklet az 8/2021. (II.26.) önkormányzati rendelethez </t>
  </si>
  <si>
    <t xml:space="preserve"> 1/6. melléklet az 8/2021. (II.26.) önkormányzati rendelethez </t>
  </si>
  <si>
    <t xml:space="preserve">1/7. melléklet az 8/2021. (II.26.) önkormányzati rendelethez </t>
  </si>
  <si>
    <t xml:space="preserve">   1/8. melléklet az 8/2021. (II.26.) önkormányzati rendelethez </t>
  </si>
  <si>
    <t xml:space="preserve">1/9. melléklet az 8/2021. (II.26.) önkormányzati rendelethez </t>
  </si>
  <si>
    <t xml:space="preserve">  2/2. melléklet az 8/2021. (II.26.) önkormányzati rendelethez </t>
  </si>
  <si>
    <t xml:space="preserve"> 2/3. melléklet az 8/2021. (II.26.) önkormányzati rendelethez    </t>
  </si>
  <si>
    <t xml:space="preserve">4. melléklet az 8/2021. (II.26.) önkormányzati rendelethez </t>
  </si>
  <si>
    <t xml:space="preserve">5. melléklet az 8/2021. (II.26.) önkormányzati rendelethez  </t>
  </si>
  <si>
    <t xml:space="preserve">6. melléklet az 8/2021. (II.26.) önkormányzati rendelethez  </t>
  </si>
  <si>
    <t xml:space="preserve">7. melléklet az 8/2021. (II.26.) önkormányzati rendelethez  </t>
  </si>
  <si>
    <t xml:space="preserve">8. melléklet az 8/2021. (II.26.) önkormányzati rendelethez  </t>
  </si>
  <si>
    <t xml:space="preserve">Módosító összeg </t>
  </si>
  <si>
    <r>
      <t xml:space="preserve">      8.1.1. Hitel-, kölcsön felvétel pü-i vállalkozásoktól</t>
    </r>
    <r>
      <rPr>
        <b/>
        <sz val="8"/>
        <color rgb="FF0070C0"/>
        <rFont val="Times New Roman"/>
        <family val="1"/>
        <charset val="238"/>
      </rPr>
      <t xml:space="preserve"> </t>
    </r>
  </si>
  <si>
    <t xml:space="preserve">      8.1.1. Hitel-, kölcsön felvétel pü-i vállalkozásoktól (B811) </t>
  </si>
  <si>
    <t xml:space="preserve">      9.1.1. Hitel-, kölcsön törlesztés államháztartáson kívülre (K911)</t>
  </si>
  <si>
    <t xml:space="preserve">2022. évi Pénzügyi mérleg </t>
  </si>
  <si>
    <t xml:space="preserve">2022. évi előirányzat </t>
  </si>
  <si>
    <t xml:space="preserve">2022. évi pénzügyi mérleg </t>
  </si>
  <si>
    <t xml:space="preserve">2022. évi pénzügyi mérlege </t>
  </si>
  <si>
    <t>2022. évi pénzügyi mérleg</t>
  </si>
  <si>
    <t xml:space="preserve">                    visszatérítendő működési célú támogatás (K508)</t>
  </si>
  <si>
    <t>2022. november ….-i  módosított előirányzat</t>
  </si>
  <si>
    <t>2022. november ….-i módosított előirányzat</t>
  </si>
  <si>
    <t>2022. november  ….-i módosított előirányzat</t>
  </si>
  <si>
    <t>2022. november  ….-i  módosított előirányzat</t>
  </si>
  <si>
    <t>2022.november ….-i  módosított előirányzat</t>
  </si>
  <si>
    <t>1. melléklet</t>
  </si>
  <si>
    <t>2. melléklet</t>
  </si>
  <si>
    <t>3. melléklet</t>
  </si>
  <si>
    <t>4. melléklet</t>
  </si>
  <si>
    <t>5. melléklet</t>
  </si>
  <si>
    <t>6. melléklet</t>
  </si>
  <si>
    <t>7. melléklet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</si>
</sst>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"/>
    <numFmt numFmtId="165" formatCode="m&quot;. &quot;d\.;@"/>
    <numFmt numFmtId="166" formatCode="0.0"/>
    <numFmt numFmtId="167" formatCode="0;[Red]0"/>
  </numFmts>
  <fonts count="184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2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8"/>
      <color indexed="56"/>
      <name val="Cambria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sz val="11"/>
      <color indexed="60"/>
      <name val="Calibri"/>
      <family val="2"/>
      <charset val="238"/>
    </font>
    <font>
      <sz val="10"/>
      <name val="MS Sans Serif"/>
      <family val="2"/>
      <charset val="238"/>
    </font>
    <font>
      <sz val="10"/>
      <name val="Arial CE"/>
      <family val="2"/>
      <charset val="238"/>
    </font>
    <font>
      <sz val="12"/>
      <name val="Times New Roman"/>
      <family val="1"/>
      <charset val="238"/>
    </font>
    <font>
      <b/>
      <sz val="11"/>
      <color indexed="8"/>
      <name val="Calibri"/>
      <family val="2"/>
      <charset val="238"/>
    </font>
    <font>
      <sz val="10"/>
      <color indexed="8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color indexed="8"/>
      <name val="Times New Roman"/>
      <family val="1"/>
      <charset val="238"/>
    </font>
    <font>
      <b/>
      <sz val="8"/>
      <color indexed="8"/>
      <name val="Times New Roman"/>
      <family val="1"/>
      <charset val="238"/>
    </font>
    <font>
      <b/>
      <sz val="10"/>
      <name val="Times New Roman"/>
      <family val="1"/>
      <charset val="238"/>
    </font>
    <font>
      <i/>
      <sz val="10"/>
      <color indexed="8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9"/>
      <color indexed="8"/>
      <name val="Times New Roman"/>
      <family val="1"/>
      <charset val="238"/>
    </font>
    <font>
      <b/>
      <sz val="8"/>
      <name val="Times New Roman"/>
      <family val="1"/>
      <charset val="238"/>
    </font>
    <font>
      <sz val="9"/>
      <name val="Times New Roman"/>
      <family val="1"/>
      <charset val="238"/>
    </font>
    <font>
      <sz val="9"/>
      <name val="Arial CE"/>
      <family val="2"/>
      <charset val="238"/>
    </font>
    <font>
      <sz val="8"/>
      <name val="Arial"/>
      <family val="2"/>
      <charset val="238"/>
    </font>
    <font>
      <i/>
      <sz val="8"/>
      <color indexed="8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10"/>
      <name val="Times New Roman"/>
      <family val="1"/>
      <charset val="238"/>
    </font>
    <font>
      <b/>
      <i/>
      <sz val="8"/>
      <color indexed="8"/>
      <name val="Times New Roman"/>
      <family val="1"/>
      <charset val="238"/>
    </font>
    <font>
      <i/>
      <sz val="8"/>
      <name val="Times New Roman"/>
      <family val="1"/>
      <charset val="238"/>
    </font>
    <font>
      <sz val="8"/>
      <color indexed="10"/>
      <name val="Arial"/>
      <family val="2"/>
      <charset val="238"/>
    </font>
    <font>
      <b/>
      <sz val="12"/>
      <color indexed="10"/>
      <name val="Times New Roman"/>
      <family val="1"/>
      <charset val="238"/>
    </font>
    <font>
      <sz val="12"/>
      <color indexed="10"/>
      <name val="Times New Roman"/>
      <family val="1"/>
      <charset val="238"/>
    </font>
    <font>
      <sz val="12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i/>
      <sz val="12"/>
      <color indexed="8"/>
      <name val="Times New Roman"/>
      <family val="1"/>
      <charset val="238"/>
    </font>
    <font>
      <i/>
      <sz val="12"/>
      <color indexed="10"/>
      <name val="Times New Roman"/>
      <family val="1"/>
      <charset val="238"/>
    </font>
    <font>
      <b/>
      <i/>
      <sz val="12"/>
      <color indexed="8"/>
      <name val="Times New Roman"/>
      <family val="1"/>
      <charset val="238"/>
    </font>
    <font>
      <b/>
      <sz val="11"/>
      <color indexed="8"/>
      <name val="Times New Roman"/>
      <family val="1"/>
      <charset val="238"/>
    </font>
    <font>
      <b/>
      <i/>
      <u/>
      <sz val="12"/>
      <color indexed="8"/>
      <name val="Times New Roman"/>
      <family val="1"/>
      <charset val="238"/>
    </font>
    <font>
      <b/>
      <i/>
      <sz val="12"/>
      <name val="Times New Roman"/>
      <family val="1"/>
      <charset val="238"/>
    </font>
    <font>
      <i/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sz val="11"/>
      <color indexed="8"/>
      <name val="Times New Roman"/>
      <family val="1"/>
      <charset val="238"/>
    </font>
    <font>
      <i/>
      <sz val="11"/>
      <color indexed="8"/>
      <name val="Times New Roman"/>
      <family val="1"/>
      <charset val="238"/>
    </font>
    <font>
      <sz val="9"/>
      <color indexed="8"/>
      <name val="Times New Roman"/>
      <family val="1"/>
      <charset val="238"/>
    </font>
    <font>
      <sz val="7"/>
      <color indexed="8"/>
      <name val="Times New Roman"/>
      <family val="1"/>
      <charset val="238"/>
    </font>
    <font>
      <sz val="7"/>
      <name val="Times New Roman"/>
      <family val="1"/>
      <charset val="238"/>
    </font>
    <font>
      <b/>
      <sz val="7"/>
      <name val="Times New Roman"/>
      <family val="1"/>
      <charset val="238"/>
    </font>
    <font>
      <b/>
      <sz val="8"/>
      <color indexed="10"/>
      <name val="Times New Roman"/>
      <family val="1"/>
      <charset val="238"/>
    </font>
    <font>
      <sz val="8"/>
      <color indexed="12"/>
      <name val="Times New Roman"/>
      <family val="1"/>
      <charset val="238"/>
    </font>
    <font>
      <i/>
      <sz val="7"/>
      <color indexed="8"/>
      <name val="Times New Roman"/>
      <family val="1"/>
      <charset val="238"/>
    </font>
    <font>
      <b/>
      <sz val="7"/>
      <color indexed="8"/>
      <name val="Times New Roman"/>
      <family val="1"/>
      <charset val="238"/>
    </font>
    <font>
      <sz val="7"/>
      <color indexed="10"/>
      <name val="Times New Roman"/>
      <family val="1"/>
      <charset val="238"/>
    </font>
    <font>
      <b/>
      <i/>
      <sz val="8"/>
      <name val="Times New Roman"/>
      <family val="1"/>
      <charset val="238"/>
    </font>
    <font>
      <sz val="10"/>
      <name val="Arial"/>
      <family val="2"/>
      <charset val="238"/>
    </font>
    <font>
      <b/>
      <i/>
      <sz val="7"/>
      <color indexed="8"/>
      <name val="Times New Roman"/>
      <family val="1"/>
      <charset val="238"/>
    </font>
    <font>
      <b/>
      <sz val="6"/>
      <color indexed="8"/>
      <name val="Times New Roman"/>
      <family val="1"/>
      <charset val="238"/>
    </font>
    <font>
      <i/>
      <sz val="9"/>
      <color indexed="8"/>
      <name val="Times New Roman"/>
      <family val="1"/>
      <charset val="238"/>
    </font>
    <font>
      <sz val="9"/>
      <color indexed="10"/>
      <name val="Times New Roman"/>
      <family val="1"/>
      <charset val="238"/>
    </font>
    <font>
      <sz val="10"/>
      <name val="Arial CE"/>
      <charset val="238"/>
    </font>
    <font>
      <sz val="10"/>
      <color indexed="12"/>
      <name val="Times New Roman"/>
      <family val="1"/>
      <charset val="238"/>
    </font>
    <font>
      <b/>
      <sz val="8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b/>
      <i/>
      <u/>
      <sz val="8"/>
      <color indexed="8"/>
      <name val="Times New Roman"/>
      <family val="1"/>
      <charset val="238"/>
    </font>
    <font>
      <i/>
      <u/>
      <sz val="8"/>
      <color indexed="8"/>
      <name val="Times New Roman"/>
      <family val="1"/>
      <charset val="238"/>
    </font>
    <font>
      <b/>
      <u/>
      <sz val="10"/>
      <color indexed="8"/>
      <name val="Times New Roman"/>
      <family val="1"/>
      <charset val="238"/>
    </font>
    <font>
      <sz val="6"/>
      <name val="Times New Roman"/>
      <family val="1"/>
      <charset val="238"/>
    </font>
    <font>
      <sz val="10"/>
      <color indexed="10"/>
      <name val="Times New Roman"/>
      <family val="1"/>
      <charset val="238"/>
    </font>
    <font>
      <sz val="8"/>
      <color indexed="8"/>
      <name val="Times New Roman"/>
      <family val="1"/>
      <charset val="238"/>
    </font>
    <font>
      <sz val="7"/>
      <color indexed="10"/>
      <name val="Times New Roman"/>
      <family val="1"/>
      <charset val="238"/>
    </font>
    <font>
      <sz val="8"/>
      <color indexed="8"/>
      <name val="Times New Roman"/>
      <family val="1"/>
      <charset val="238"/>
    </font>
    <font>
      <sz val="10"/>
      <color indexed="8"/>
      <name val="Arial"/>
      <family val="2"/>
      <charset val="238"/>
    </font>
    <font>
      <sz val="7"/>
      <color indexed="8"/>
      <name val="Times New Roman"/>
      <family val="1"/>
      <charset val="238"/>
    </font>
    <font>
      <b/>
      <sz val="7"/>
      <color indexed="8"/>
      <name val="Times New Roman"/>
      <family val="1"/>
      <charset val="238"/>
    </font>
    <font>
      <b/>
      <sz val="6"/>
      <color indexed="8"/>
      <name val="Times New Roman"/>
      <family val="1"/>
      <charset val="238"/>
    </font>
    <font>
      <sz val="6"/>
      <color indexed="8"/>
      <name val="Times New Roman"/>
      <family val="1"/>
      <charset val="238"/>
    </font>
    <font>
      <b/>
      <sz val="6"/>
      <name val="Times New Roman"/>
      <family val="1"/>
      <charset val="238"/>
    </font>
    <font>
      <sz val="8"/>
      <name val="Arial"/>
      <family val="2"/>
      <charset val="238"/>
    </font>
    <font>
      <sz val="12"/>
      <name val="Times New Roman"/>
      <family val="1"/>
      <charset val="238"/>
    </font>
    <font>
      <sz val="11"/>
      <name val="Times New Roman"/>
      <family val="1"/>
      <charset val="238"/>
    </font>
    <font>
      <i/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b/>
      <i/>
      <sz val="11"/>
      <name val="Times New Roman"/>
      <family val="1"/>
      <charset val="238"/>
    </font>
    <font>
      <u/>
      <sz val="11"/>
      <name val="Times New Roman"/>
      <family val="1"/>
      <charset val="238"/>
    </font>
    <font>
      <u/>
      <sz val="12"/>
      <name val="Times New Roman"/>
      <family val="1"/>
      <charset val="238"/>
    </font>
    <font>
      <b/>
      <sz val="10"/>
      <color indexed="9"/>
      <name val="Times New Roman"/>
      <family val="1"/>
      <charset val="238"/>
    </font>
    <font>
      <b/>
      <sz val="9"/>
      <color indexed="81"/>
      <name val="Tahoma"/>
      <family val="2"/>
      <charset val="238"/>
    </font>
    <font>
      <b/>
      <u/>
      <sz val="10"/>
      <name val="Times New Roman"/>
      <family val="1"/>
      <charset val="238"/>
    </font>
    <font>
      <b/>
      <sz val="9"/>
      <name val="Times New Roman"/>
      <family val="1"/>
      <charset val="238"/>
    </font>
    <font>
      <sz val="7"/>
      <color indexed="10"/>
      <name val="Times New Roman"/>
      <family val="1"/>
      <charset val="238"/>
    </font>
    <font>
      <sz val="11"/>
      <color indexed="10"/>
      <name val="Times New Roman"/>
      <family val="1"/>
      <charset val="238"/>
    </font>
    <font>
      <sz val="7"/>
      <name val="Arial CE"/>
      <family val="2"/>
      <charset val="238"/>
    </font>
    <font>
      <sz val="12"/>
      <name val="Arial CE"/>
      <family val="2"/>
      <charset val="238"/>
    </font>
    <font>
      <i/>
      <sz val="9"/>
      <name val="Times New Roman"/>
      <family val="1"/>
      <charset val="238"/>
    </font>
    <font>
      <sz val="12"/>
      <color theme="1"/>
      <name val="Arial"/>
      <family val="2"/>
      <charset val="238"/>
    </font>
    <font>
      <sz val="7"/>
      <color rgb="FFFF0000"/>
      <name val="Times New Roman"/>
      <family val="1"/>
      <charset val="238"/>
    </font>
    <font>
      <sz val="9"/>
      <color rgb="FFFF0000"/>
      <name val="Times New Roman"/>
      <family val="1"/>
      <charset val="238"/>
    </font>
    <font>
      <sz val="10"/>
      <color rgb="FFFF0000"/>
      <name val="Times New Roman"/>
      <family val="1"/>
      <charset val="238"/>
    </font>
    <font>
      <sz val="8"/>
      <color rgb="FF0070C0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11"/>
      <color rgb="FFFF0000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8"/>
      <color rgb="FFFF0000"/>
      <name val="Times New Roman"/>
      <family val="1"/>
      <charset val="238"/>
    </font>
    <font>
      <b/>
      <sz val="9"/>
      <color rgb="FFFF0000"/>
      <name val="Times New Roman"/>
      <family val="1"/>
      <charset val="238"/>
    </font>
    <font>
      <sz val="7"/>
      <color rgb="FF00B0F0"/>
      <name val="Times New Roman"/>
      <family val="1"/>
      <charset val="238"/>
    </font>
    <font>
      <sz val="6"/>
      <color rgb="FFFF0000"/>
      <name val="Times New Roman"/>
      <family val="1"/>
      <charset val="238"/>
    </font>
    <font>
      <sz val="9"/>
      <color rgb="FFFF0000"/>
      <name val="Arial CE"/>
      <family val="2"/>
      <charset val="238"/>
    </font>
    <font>
      <sz val="9"/>
      <color rgb="FF00B0F0"/>
      <name val="Times New Roman"/>
      <family val="1"/>
      <charset val="238"/>
    </font>
    <font>
      <sz val="12"/>
      <color rgb="FFFF0000"/>
      <name val="Times New Roman"/>
      <family val="1"/>
      <charset val="238"/>
    </font>
    <font>
      <b/>
      <sz val="8"/>
      <color rgb="FFFF0000"/>
      <name val="Times New Roman"/>
      <family val="1"/>
      <charset val="238"/>
    </font>
    <font>
      <i/>
      <sz val="7"/>
      <name val="Times New Roman"/>
      <family val="1"/>
      <charset val="238"/>
    </font>
    <font>
      <b/>
      <i/>
      <sz val="7"/>
      <name val="Times New Roman"/>
      <family val="1"/>
      <charset val="238"/>
    </font>
    <font>
      <b/>
      <u/>
      <sz val="9"/>
      <name val="Times New Roman"/>
      <family val="1"/>
      <charset val="238"/>
    </font>
    <font>
      <b/>
      <sz val="16"/>
      <color indexed="8"/>
      <name val="Times New Roman"/>
      <family val="1"/>
      <charset val="238"/>
    </font>
    <font>
      <sz val="12"/>
      <color rgb="FF00B0F0"/>
      <name val="Times New Roman"/>
      <family val="1"/>
      <charset val="238"/>
    </font>
    <font>
      <sz val="11"/>
      <name val="Arial"/>
      <family val="2"/>
      <charset val="238"/>
    </font>
    <font>
      <b/>
      <sz val="8"/>
      <color indexed="8"/>
      <name val="Bernard MT Condensed"/>
      <family val="1"/>
    </font>
    <font>
      <b/>
      <u/>
      <sz val="9"/>
      <color indexed="8"/>
      <name val="Times New Roman"/>
      <family val="1"/>
      <charset val="238"/>
    </font>
    <font>
      <i/>
      <sz val="10"/>
      <color rgb="FFFF0000"/>
      <name val="Times New Roman"/>
      <family val="1"/>
      <charset val="238"/>
    </font>
    <font>
      <sz val="10"/>
      <color rgb="FFFF0000"/>
      <name val="Arial"/>
      <family val="2"/>
      <charset val="238"/>
    </font>
    <font>
      <i/>
      <sz val="10"/>
      <name val="Times New Roman"/>
      <family val="1"/>
      <charset val="238"/>
    </font>
    <font>
      <sz val="8"/>
      <color rgb="FF00B0F0"/>
      <name val="Times New Roman"/>
      <family val="1"/>
      <charset val="238"/>
    </font>
    <font>
      <i/>
      <sz val="9"/>
      <color rgb="FFFF0000"/>
      <name val="Times New Roman"/>
      <family val="1"/>
      <charset val="238"/>
    </font>
    <font>
      <b/>
      <i/>
      <sz val="9"/>
      <name val="Times New Roman"/>
      <family val="1"/>
      <charset val="238"/>
    </font>
    <font>
      <sz val="8"/>
      <color rgb="FFFF0000"/>
      <name val="Arial CE"/>
      <family val="2"/>
      <charset val="238"/>
    </font>
    <font>
      <sz val="7"/>
      <color rgb="FFFF0000"/>
      <name val="Arial CE"/>
      <family val="2"/>
      <charset val="238"/>
    </font>
    <font>
      <i/>
      <sz val="8"/>
      <color rgb="FFFF0000"/>
      <name val="Times New Roman"/>
      <family val="1"/>
      <charset val="238"/>
    </font>
    <font>
      <b/>
      <sz val="10"/>
      <color rgb="FFFF0000"/>
      <name val="Times New Roman"/>
      <family val="1"/>
      <charset val="238"/>
    </font>
    <font>
      <b/>
      <sz val="7"/>
      <color rgb="FFFF0000"/>
      <name val="Times New Roman"/>
      <family val="1"/>
      <charset val="238"/>
    </font>
    <font>
      <b/>
      <sz val="12"/>
      <color rgb="FFFF0000"/>
      <name val="Times New Roman"/>
      <family val="1"/>
      <charset val="238"/>
    </font>
    <font>
      <b/>
      <sz val="10"/>
      <name val="Arial"/>
      <family val="2"/>
      <charset val="238"/>
    </font>
    <font>
      <sz val="11"/>
      <color rgb="FFFF0000"/>
      <name val="Arial"/>
      <family val="2"/>
      <charset val="238"/>
    </font>
    <font>
      <sz val="12"/>
      <name val="Arial"/>
      <family val="2"/>
      <charset val="238"/>
    </font>
    <font>
      <b/>
      <sz val="11"/>
      <color rgb="FFFF0000"/>
      <name val="Times New Roman"/>
      <family val="1"/>
      <charset val="238"/>
    </font>
    <font>
      <b/>
      <i/>
      <sz val="11"/>
      <color rgb="FFFF0000"/>
      <name val="Times New Roman"/>
      <family val="1"/>
      <charset val="238"/>
    </font>
    <font>
      <i/>
      <sz val="11"/>
      <color rgb="FFFF0000"/>
      <name val="Times New Roman"/>
      <family val="1"/>
      <charset val="238"/>
    </font>
    <font>
      <sz val="9"/>
      <color rgb="FF00B0F0"/>
      <name val="Arial CE"/>
      <family val="2"/>
      <charset val="238"/>
    </font>
    <font>
      <i/>
      <sz val="11"/>
      <color theme="1"/>
      <name val="Calibri"/>
      <family val="2"/>
      <charset val="238"/>
      <scheme val="minor"/>
    </font>
    <font>
      <b/>
      <i/>
      <sz val="7"/>
      <color rgb="FFFF0000"/>
      <name val="Times New Roman"/>
      <family val="1"/>
      <charset val="238"/>
    </font>
    <font>
      <b/>
      <i/>
      <u/>
      <sz val="9"/>
      <name val="Times New Roman"/>
      <family val="1"/>
      <charset val="238"/>
    </font>
    <font>
      <sz val="9"/>
      <color theme="4" tint="-0.499984740745262"/>
      <name val="Times New Roman"/>
      <family val="1"/>
      <charset val="238"/>
    </font>
    <font>
      <sz val="9"/>
      <color rgb="FFC00000"/>
      <name val="Times New Roman"/>
      <family val="1"/>
      <charset val="238"/>
    </font>
    <font>
      <sz val="9"/>
      <color rgb="FF7030A0"/>
      <name val="Arial CE"/>
      <family val="2"/>
      <charset val="238"/>
    </font>
    <font>
      <sz val="9"/>
      <color rgb="FF7030A0"/>
      <name val="Times New Roman"/>
      <family val="1"/>
      <charset val="238"/>
    </font>
    <font>
      <sz val="10"/>
      <color rgb="FF7030A0"/>
      <name val="Times New Roman"/>
      <family val="1"/>
      <charset val="238"/>
    </font>
    <font>
      <sz val="10"/>
      <color rgb="FF0070C0"/>
      <name val="Times New Roman"/>
      <family val="1"/>
      <charset val="238"/>
    </font>
    <font>
      <i/>
      <sz val="8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sz val="8"/>
      <color rgb="FFC00000"/>
      <name val="Times New Roman"/>
      <family val="1"/>
      <charset val="238"/>
    </font>
    <font>
      <sz val="8"/>
      <color theme="1" tint="0.14999847407452621"/>
      <name val="Times New Roman"/>
      <family val="1"/>
      <charset val="238"/>
    </font>
    <font>
      <i/>
      <sz val="6"/>
      <color indexed="8"/>
      <name val="Times New Roman"/>
      <family val="1"/>
      <charset val="238"/>
    </font>
    <font>
      <sz val="6"/>
      <name val="Arial"/>
      <family val="2"/>
      <charset val="238"/>
    </font>
    <font>
      <b/>
      <u/>
      <sz val="6"/>
      <color indexed="8"/>
      <name val="Times New Roman"/>
      <family val="1"/>
      <charset val="238"/>
    </font>
    <font>
      <b/>
      <sz val="6"/>
      <name val="Arial"/>
      <family val="2"/>
      <charset val="238"/>
    </font>
    <font>
      <b/>
      <sz val="6"/>
      <color rgb="FFFF0000"/>
      <name val="Times New Roman"/>
      <family val="1"/>
      <charset val="238"/>
    </font>
    <font>
      <sz val="6"/>
      <color theme="1" tint="0.14999847407452621"/>
      <name val="Times New Roman"/>
      <family val="1"/>
      <charset val="238"/>
    </font>
    <font>
      <sz val="6"/>
      <color rgb="FFFF0000"/>
      <name val="Arial"/>
      <family val="2"/>
      <charset val="238"/>
    </font>
    <font>
      <sz val="6"/>
      <color indexed="8"/>
      <name val="Arial"/>
      <family val="2"/>
      <charset val="238"/>
    </font>
    <font>
      <b/>
      <sz val="8"/>
      <color theme="1" tint="0.14999847407452621"/>
      <name val="Times New Roman"/>
      <family val="1"/>
      <charset val="238"/>
    </font>
    <font>
      <sz val="7"/>
      <color rgb="FFC00000"/>
      <name val="Times New Roman"/>
      <family val="1"/>
      <charset val="238"/>
    </font>
    <font>
      <sz val="6"/>
      <color rgb="FF333333"/>
      <name val="Times New Roman"/>
      <family val="1"/>
      <charset val="238"/>
    </font>
    <font>
      <sz val="7"/>
      <color rgb="FF333333"/>
      <name val="Times New Roman"/>
      <family val="1"/>
      <charset val="238"/>
    </font>
    <font>
      <sz val="7"/>
      <color theme="1"/>
      <name val="Times New Roman"/>
      <family val="1"/>
      <charset val="238"/>
    </font>
    <font>
      <b/>
      <i/>
      <sz val="8"/>
      <color theme="1"/>
      <name val="Times New Roman"/>
      <family val="1"/>
      <charset val="238"/>
    </font>
    <font>
      <sz val="12"/>
      <color rgb="FFFF0000"/>
      <name val="Arial"/>
      <family val="2"/>
      <charset val="238"/>
    </font>
    <font>
      <i/>
      <sz val="6"/>
      <name val="Times New Roman"/>
      <family val="1"/>
      <charset val="238"/>
    </font>
    <font>
      <sz val="9"/>
      <color theme="1"/>
      <name val="Times New Roman"/>
      <family val="1"/>
      <charset val="238"/>
    </font>
    <font>
      <sz val="9"/>
      <color rgb="FFC00000"/>
      <name val="Arial CE"/>
      <family val="2"/>
      <charset val="238"/>
    </font>
    <font>
      <i/>
      <sz val="12"/>
      <color rgb="FF00B0F0"/>
      <name val="Times New Roman"/>
      <family val="1"/>
      <charset val="238"/>
    </font>
    <font>
      <b/>
      <sz val="8"/>
      <color rgb="FF0070C0"/>
      <name val="Times New Roman"/>
      <family val="1"/>
      <charset val="238"/>
    </font>
    <font>
      <b/>
      <i/>
      <sz val="8"/>
      <color rgb="FFFF0000"/>
      <name val="Times New Roman"/>
      <family val="1"/>
      <charset val="238"/>
    </font>
    <font>
      <i/>
      <sz val="7"/>
      <color rgb="FFFF0000"/>
      <name val="Times New Roman"/>
      <family val="1"/>
      <charset val="238"/>
    </font>
  </fonts>
  <fills count="27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26"/>
        <bgColor indexed="9"/>
      </patternFill>
    </fill>
    <fill>
      <patternFill patternType="solid">
        <fgColor indexed="43"/>
        <bgColor indexed="26"/>
      </patternFill>
    </fill>
    <fill>
      <patternFill patternType="solid">
        <fgColor indexed="9"/>
        <bgColor indexed="26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2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/>
      <bottom/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8"/>
      </top>
      <bottom style="medium">
        <color indexed="8"/>
      </bottom>
      <diagonal/>
    </border>
    <border>
      <left style="thin">
        <color indexed="64"/>
      </left>
      <right/>
      <top style="medium">
        <color indexed="8"/>
      </top>
      <bottom style="medium">
        <color indexed="8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8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8"/>
      </top>
      <bottom style="medium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 style="medium">
        <color indexed="8"/>
      </top>
      <bottom style="medium">
        <color indexed="8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8"/>
      </right>
      <top style="thin">
        <color indexed="8"/>
      </top>
      <bottom style="medium">
        <color indexed="64"/>
      </bottom>
      <diagonal/>
    </border>
    <border>
      <left/>
      <right style="thin">
        <color indexed="64"/>
      </right>
      <top style="medium">
        <color indexed="8"/>
      </top>
      <bottom/>
      <diagonal/>
    </border>
    <border>
      <left style="thin">
        <color indexed="8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medium">
        <color indexed="8"/>
      </top>
      <bottom style="thin">
        <color indexed="8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/>
      <bottom style="medium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/>
      <bottom style="medium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/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 style="medium">
        <color indexed="64"/>
      </top>
      <bottom/>
      <diagonal/>
    </border>
  </borders>
  <cellStyleXfs count="89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9" borderId="0" applyNumberFormat="0" applyBorder="0" applyAlignment="0" applyProtection="0"/>
    <xf numFmtId="0" fontId="4" fillId="3" borderId="0" applyNumberFormat="0" applyBorder="0" applyAlignment="0" applyProtection="0"/>
    <xf numFmtId="0" fontId="5" fillId="7" borderId="1" applyNumberFormat="0" applyAlignment="0" applyProtection="0"/>
    <xf numFmtId="0" fontId="6" fillId="20" borderId="1" applyNumberFormat="0" applyAlignment="0" applyProtection="0"/>
    <xf numFmtId="0" fontId="7" fillId="21" borderId="2" applyNumberFormat="0" applyAlignment="0" applyProtection="0"/>
    <xf numFmtId="0" fontId="8" fillId="0" borderId="0" applyNumberFormat="0" applyFill="0" applyBorder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7" fillId="21" borderId="2" applyNumberFormat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4" borderId="0" applyNumberFormat="0" applyBorder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15" fillId="0" borderId="6" applyNumberFormat="0" applyFill="0" applyAlignment="0" applyProtection="0"/>
    <xf numFmtId="0" fontId="5" fillId="7" borderId="1" applyNumberFormat="0" applyAlignment="0" applyProtection="0"/>
    <xf numFmtId="0" fontId="64" fillId="22" borderId="7" applyNumberFormat="0" applyAlignment="0" applyProtection="0"/>
    <xf numFmtId="0" fontId="14" fillId="4" borderId="0" applyNumberFormat="0" applyBorder="0" applyAlignment="0" applyProtection="0"/>
    <xf numFmtId="0" fontId="16" fillId="20" borderId="8" applyNumberFormat="0" applyAlignment="0" applyProtection="0"/>
    <xf numFmtId="0" fontId="15" fillId="0" borderId="6" applyNumberFormat="0" applyFill="0" applyAlignment="0" applyProtection="0"/>
    <xf numFmtId="0" fontId="12" fillId="0" borderId="0" applyNumberFormat="0" applyFill="0" applyBorder="0" applyAlignment="0" applyProtection="0"/>
    <xf numFmtId="0" fontId="17" fillId="23" borderId="0" applyNumberFormat="0" applyBorder="0" applyAlignment="0" applyProtection="0"/>
    <xf numFmtId="0" fontId="64" fillId="0" borderId="0"/>
    <xf numFmtId="0" fontId="104" fillId="0" borderId="0"/>
    <xf numFmtId="0" fontId="1" fillId="0" borderId="0"/>
    <xf numFmtId="0" fontId="18" fillId="0" borderId="0"/>
    <xf numFmtId="0" fontId="1" fillId="0" borderId="0"/>
    <xf numFmtId="0" fontId="1" fillId="0" borderId="0"/>
    <xf numFmtId="0" fontId="19" fillId="0" borderId="0"/>
    <xf numFmtId="0" fontId="69" fillId="0" borderId="0"/>
    <xf numFmtId="0" fontId="20" fillId="0" borderId="0"/>
    <xf numFmtId="0" fontId="88" fillId="0" borderId="0"/>
    <xf numFmtId="0" fontId="19" fillId="0" borderId="0"/>
    <xf numFmtId="0" fontId="18" fillId="0" borderId="0"/>
    <xf numFmtId="0" fontId="64" fillId="22" borderId="7" applyNumberFormat="0" applyAlignment="0" applyProtection="0"/>
    <xf numFmtId="0" fontId="16" fillId="20" borderId="8" applyNumberFormat="0" applyAlignment="0" applyProtection="0"/>
    <xf numFmtId="0" fontId="21" fillId="0" borderId="9" applyNumberFormat="0" applyFill="0" applyAlignment="0" applyProtection="0"/>
    <xf numFmtId="0" fontId="4" fillId="3" borderId="0" applyNumberFormat="0" applyBorder="0" applyAlignment="0" applyProtection="0"/>
    <xf numFmtId="0" fontId="17" fillId="23" borderId="0" applyNumberFormat="0" applyBorder="0" applyAlignment="0" applyProtection="0"/>
    <xf numFmtId="0" fontId="6" fillId="20" borderId="1" applyNumberFormat="0" applyAlignment="0" applyProtection="0"/>
    <xf numFmtId="0" fontId="8" fillId="0" borderId="0" applyNumberFormat="0" applyFill="0" applyBorder="0" applyAlignment="0" applyProtection="0"/>
    <xf numFmtId="0" fontId="21" fillId="0" borderId="9" applyNumberFormat="0" applyFill="0" applyAlignment="0" applyProtection="0"/>
    <xf numFmtId="0" fontId="13" fillId="0" borderId="0" applyNumberFormat="0" applyFill="0" applyBorder="0" applyAlignment="0" applyProtection="0"/>
  </cellStyleXfs>
  <cellXfs count="1671">
    <xf numFmtId="0" fontId="0" fillId="0" borderId="0" xfId="0"/>
    <xf numFmtId="0" fontId="25" fillId="0" borderId="10" xfId="0" applyFont="1" applyBorder="1" applyAlignment="1">
      <alignment horizontal="center" vertical="center"/>
    </xf>
    <xf numFmtId="3" fontId="71" fillId="0" borderId="11" xfId="0" applyNumberFormat="1" applyFont="1" applyBorder="1" applyAlignment="1">
      <alignment horizontal="center" vertical="center"/>
    </xf>
    <xf numFmtId="0" fontId="22" fillId="0" borderId="0" xfId="0" applyFont="1"/>
    <xf numFmtId="0" fontId="23" fillId="0" borderId="0" xfId="0" applyFont="1"/>
    <xf numFmtId="0" fontId="32" fillId="0" borderId="0" xfId="71" applyFont="1" applyAlignment="1">
      <alignment vertical="center"/>
    </xf>
    <xf numFmtId="0" fontId="32" fillId="0" borderId="0" xfId="71" applyFont="1" applyBorder="1" applyAlignment="1">
      <alignment vertical="center"/>
    </xf>
    <xf numFmtId="0" fontId="33" fillId="0" borderId="0" xfId="0" applyFont="1"/>
    <xf numFmtId="0" fontId="35" fillId="0" borderId="0" xfId="0" applyFont="1"/>
    <xf numFmtId="0" fontId="30" fillId="0" borderId="0" xfId="0" applyFont="1"/>
    <xf numFmtId="0" fontId="38" fillId="0" borderId="0" xfId="0" applyFont="1"/>
    <xf numFmtId="0" fontId="39" fillId="0" borderId="0" xfId="0" applyFont="1"/>
    <xf numFmtId="0" fontId="28" fillId="0" borderId="0" xfId="0" applyFont="1" applyAlignment="1">
      <alignment wrapText="1"/>
    </xf>
    <xf numFmtId="0" fontId="40" fillId="0" borderId="0" xfId="0" applyFont="1"/>
    <xf numFmtId="0" fontId="41" fillId="0" borderId="0" xfId="0" applyFont="1"/>
    <xf numFmtId="0" fontId="42" fillId="0" borderId="0" xfId="0" applyFont="1"/>
    <xf numFmtId="0" fontId="27" fillId="0" borderId="0" xfId="0" applyFont="1" applyAlignment="1">
      <alignment horizontal="right"/>
    </xf>
    <xf numFmtId="0" fontId="45" fillId="0" borderId="0" xfId="0" applyFont="1"/>
    <xf numFmtId="0" fontId="43" fillId="0" borderId="12" xfId="0" applyFont="1" applyBorder="1" applyAlignment="1">
      <alignment horizontal="center"/>
    </xf>
    <xf numFmtId="0" fontId="42" fillId="0" borderId="0" xfId="0" applyFont="1" applyAlignment="1">
      <alignment wrapText="1"/>
    </xf>
    <xf numFmtId="3" fontId="42" fillId="0" borderId="0" xfId="0" applyNumberFormat="1" applyFont="1"/>
    <xf numFmtId="3" fontId="43" fillId="0" borderId="0" xfId="0" applyNumberFormat="1" applyFont="1"/>
    <xf numFmtId="0" fontId="43" fillId="0" borderId="0" xfId="0" applyFont="1"/>
    <xf numFmtId="0" fontId="44" fillId="0" borderId="0" xfId="0" applyFont="1" applyAlignment="1">
      <alignment wrapText="1"/>
    </xf>
    <xf numFmtId="0" fontId="24" fillId="0" borderId="0" xfId="0" applyFont="1" applyBorder="1" applyAlignment="1">
      <alignment horizontal="center" vertical="center" wrapText="1"/>
    </xf>
    <xf numFmtId="0" fontId="20" fillId="0" borderId="0" xfId="0" applyFont="1"/>
    <xf numFmtId="0" fontId="20" fillId="0" borderId="0" xfId="0" applyFont="1" applyBorder="1"/>
    <xf numFmtId="0" fontId="51" fillId="0" borderId="0" xfId="0" applyFont="1"/>
    <xf numFmtId="3" fontId="20" fillId="0" borderId="0" xfId="0" applyNumberFormat="1" applyFont="1"/>
    <xf numFmtId="3" fontId="51" fillId="0" borderId="0" xfId="0" applyNumberFormat="1" applyFont="1"/>
    <xf numFmtId="3" fontId="51" fillId="0" borderId="0" xfId="0" applyNumberFormat="1" applyFont="1" applyBorder="1"/>
    <xf numFmtId="0" fontId="51" fillId="0" borderId="0" xfId="0" applyFont="1" applyBorder="1"/>
    <xf numFmtId="3" fontId="41" fillId="0" borderId="0" xfId="0" applyNumberFormat="1" applyFont="1"/>
    <xf numFmtId="0" fontId="47" fillId="0" borderId="0" xfId="0" applyFont="1" applyAlignment="1">
      <alignment horizontal="center" wrapText="1"/>
    </xf>
    <xf numFmtId="0" fontId="47" fillId="0" borderId="0" xfId="0" applyFont="1" applyAlignment="1">
      <alignment horizontal="center"/>
    </xf>
    <xf numFmtId="0" fontId="47" fillId="0" borderId="12" xfId="0" applyFont="1" applyBorder="1" applyAlignment="1">
      <alignment horizontal="center" wrapText="1"/>
    </xf>
    <xf numFmtId="165" fontId="28" fillId="0" borderId="12" xfId="0" applyNumberFormat="1" applyFont="1" applyBorder="1" applyAlignment="1">
      <alignment horizontal="center" vertical="center"/>
    </xf>
    <xf numFmtId="0" fontId="42" fillId="0" borderId="0" xfId="0" applyFont="1" applyBorder="1" applyAlignment="1">
      <alignment horizontal="center"/>
    </xf>
    <xf numFmtId="165" fontId="25" fillId="0" borderId="0" xfId="0" applyNumberFormat="1" applyFont="1" applyBorder="1" applyAlignment="1">
      <alignment horizontal="center" vertical="center"/>
    </xf>
    <xf numFmtId="0" fontId="56" fillId="0" borderId="0" xfId="0" applyFont="1"/>
    <xf numFmtId="0" fontId="56" fillId="0" borderId="0" xfId="0" applyFont="1" applyBorder="1"/>
    <xf numFmtId="0" fontId="35" fillId="0" borderId="0" xfId="78" applyFont="1"/>
    <xf numFmtId="0" fontId="36" fillId="0" borderId="0" xfId="78" applyFont="1"/>
    <xf numFmtId="3" fontId="28" fillId="0" borderId="0" xfId="78" applyNumberFormat="1" applyFont="1"/>
    <xf numFmtId="3" fontId="35" fillId="0" borderId="0" xfId="78" applyNumberFormat="1" applyFont="1"/>
    <xf numFmtId="3" fontId="25" fillId="0" borderId="15" xfId="78" applyNumberFormat="1" applyFont="1" applyBorder="1" applyAlignment="1">
      <alignment horizontal="center" vertical="center"/>
    </xf>
    <xf numFmtId="3" fontId="25" fillId="0" borderId="16" xfId="78" applyNumberFormat="1" applyFont="1" applyBorder="1" applyAlignment="1">
      <alignment horizontal="center" vertical="center"/>
    </xf>
    <xf numFmtId="3" fontId="25" fillId="0" borderId="0" xfId="78" applyNumberFormat="1" applyFont="1" applyBorder="1" applyAlignment="1">
      <alignment horizontal="left" vertical="center" wrapText="1"/>
    </xf>
    <xf numFmtId="3" fontId="28" fillId="0" borderId="0" xfId="78" applyNumberFormat="1" applyFont="1" applyBorder="1"/>
    <xf numFmtId="3" fontId="25" fillId="0" borderId="0" xfId="78" applyNumberFormat="1" applyFont="1" applyBorder="1"/>
    <xf numFmtId="3" fontId="28" fillId="0" borderId="0" xfId="78" applyNumberFormat="1" applyFont="1" applyFill="1" applyBorder="1" applyAlignment="1">
      <alignment horizontal="left" vertical="center" wrapText="1"/>
    </xf>
    <xf numFmtId="3" fontId="25" fillId="0" borderId="17" xfId="78" applyNumberFormat="1" applyFont="1" applyFill="1" applyBorder="1" applyAlignment="1">
      <alignment horizontal="left" vertical="center" wrapText="1"/>
    </xf>
    <xf numFmtId="3" fontId="25" fillId="0" borderId="17" xfId="78" applyNumberFormat="1" applyFont="1" applyBorder="1"/>
    <xf numFmtId="3" fontId="30" fillId="0" borderId="0" xfId="78" applyNumberFormat="1" applyFont="1" applyBorder="1" applyAlignment="1">
      <alignment horizontal="left" vertical="center" wrapText="1"/>
    </xf>
    <xf numFmtId="3" fontId="35" fillId="0" borderId="0" xfId="78" applyNumberFormat="1" applyFont="1" applyFill="1" applyBorder="1" applyAlignment="1">
      <alignment horizontal="left" vertical="center" wrapText="1"/>
    </xf>
    <xf numFmtId="3" fontId="28" fillId="0" borderId="0" xfId="78" applyNumberFormat="1" applyFont="1" applyFill="1" applyBorder="1"/>
    <xf numFmtId="3" fontId="25" fillId="0" borderId="0" xfId="78" applyNumberFormat="1" applyFont="1"/>
    <xf numFmtId="3" fontId="30" fillId="0" borderId="0" xfId="78" applyNumberFormat="1" applyFont="1"/>
    <xf numFmtId="3" fontId="30" fillId="0" borderId="0" xfId="78" applyNumberFormat="1" applyFont="1" applyFill="1" applyBorder="1" applyAlignment="1">
      <alignment horizontal="left" vertical="center" wrapText="1"/>
    </xf>
    <xf numFmtId="0" fontId="28" fillId="0" borderId="0" xfId="78" applyFont="1"/>
    <xf numFmtId="3" fontId="25" fillId="0" borderId="17" xfId="78" applyNumberFormat="1" applyFont="1" applyFill="1" applyBorder="1"/>
    <xf numFmtId="3" fontId="25" fillId="0" borderId="0" xfId="78" applyNumberFormat="1" applyFont="1" applyFill="1" applyBorder="1" applyAlignment="1">
      <alignment horizontal="left" vertical="center" wrapText="1"/>
    </xf>
    <xf numFmtId="3" fontId="25" fillId="0" borderId="0" xfId="78" applyNumberFormat="1" applyFont="1" applyFill="1" applyBorder="1"/>
    <xf numFmtId="0" fontId="58" fillId="0" borderId="0" xfId="78" applyFont="1"/>
    <xf numFmtId="3" fontId="28" fillId="0" borderId="0" xfId="0" applyNumberFormat="1" applyFont="1" applyFill="1" applyAlignment="1">
      <alignment wrapText="1"/>
    </xf>
    <xf numFmtId="3" fontId="30" fillId="0" borderId="0" xfId="78" applyNumberFormat="1" applyFont="1" applyBorder="1"/>
    <xf numFmtId="3" fontId="25" fillId="0" borderId="17" xfId="78" applyNumberFormat="1" applyFont="1" applyBorder="1" applyAlignment="1">
      <alignment horizontal="left" vertical="center" wrapText="1"/>
    </xf>
    <xf numFmtId="3" fontId="28" fillId="0" borderId="0" xfId="78" applyNumberFormat="1" applyFont="1" applyBorder="1" applyAlignment="1">
      <alignment horizontal="left" vertical="center" wrapText="1"/>
    </xf>
    <xf numFmtId="3" fontId="36" fillId="0" borderId="0" xfId="78" applyNumberFormat="1" applyFont="1" applyFill="1" applyBorder="1" applyAlignment="1">
      <alignment horizontal="left" vertical="center" wrapText="1"/>
    </xf>
    <xf numFmtId="0" fontId="59" fillId="0" borderId="0" xfId="78" applyFont="1"/>
    <xf numFmtId="0" fontId="30" fillId="0" borderId="0" xfId="78" applyFont="1"/>
    <xf numFmtId="3" fontId="36" fillId="0" borderId="0" xfId="78" applyNumberFormat="1" applyFont="1"/>
    <xf numFmtId="3" fontId="58" fillId="0" borderId="0" xfId="78" applyNumberFormat="1" applyFont="1"/>
    <xf numFmtId="0" fontId="55" fillId="0" borderId="0" xfId="0" applyFont="1"/>
    <xf numFmtId="0" fontId="62" fillId="0" borderId="0" xfId="0" applyFont="1"/>
    <xf numFmtId="3" fontId="55" fillId="0" borderId="0" xfId="0" applyNumberFormat="1" applyFont="1"/>
    <xf numFmtId="3" fontId="55" fillId="0" borderId="0" xfId="0" applyNumberFormat="1" applyFont="1" applyBorder="1"/>
    <xf numFmtId="0" fontId="35" fillId="0" borderId="0" xfId="0" applyFont="1" applyAlignment="1"/>
    <xf numFmtId="0" fontId="30" fillId="0" borderId="0" xfId="0" applyFont="1" applyAlignment="1">
      <alignment horizontal="center" vertical="center"/>
    </xf>
    <xf numFmtId="0" fontId="63" fillId="0" borderId="0" xfId="0" applyFont="1"/>
    <xf numFmtId="3" fontId="34" fillId="0" borderId="0" xfId="0" applyNumberFormat="1" applyFont="1" applyBorder="1"/>
    <xf numFmtId="3" fontId="61" fillId="0" borderId="0" xfId="0" applyNumberFormat="1" applyFont="1" applyBorder="1"/>
    <xf numFmtId="0" fontId="55" fillId="0" borderId="0" xfId="0" applyFont="1" applyBorder="1" applyAlignment="1">
      <alignment wrapText="1"/>
    </xf>
    <xf numFmtId="3" fontId="35" fillId="0" borderId="0" xfId="78" applyNumberFormat="1" applyFont="1" applyBorder="1"/>
    <xf numFmtId="3" fontId="65" fillId="0" borderId="0" xfId="0" applyNumberFormat="1" applyFont="1" applyBorder="1"/>
    <xf numFmtId="3" fontId="66" fillId="0" borderId="12" xfId="0" applyNumberFormat="1" applyFont="1" applyBorder="1" applyAlignment="1">
      <alignment horizontal="center" vertical="center" wrapText="1"/>
    </xf>
    <xf numFmtId="3" fontId="55" fillId="0" borderId="0" xfId="0" applyNumberFormat="1" applyFont="1" applyAlignment="1">
      <alignment wrapText="1"/>
    </xf>
    <xf numFmtId="3" fontId="55" fillId="0" borderId="0" xfId="0" applyNumberFormat="1" applyFont="1" applyBorder="1" applyAlignment="1">
      <alignment wrapText="1"/>
    </xf>
    <xf numFmtId="3" fontId="61" fillId="0" borderId="20" xfId="0" applyNumberFormat="1" applyFont="1" applyBorder="1"/>
    <xf numFmtId="3" fontId="55" fillId="0" borderId="21" xfId="0" applyNumberFormat="1" applyFont="1" applyBorder="1"/>
    <xf numFmtId="3" fontId="61" fillId="0" borderId="21" xfId="0" applyNumberFormat="1" applyFont="1" applyBorder="1"/>
    <xf numFmtId="3" fontId="25" fillId="0" borderId="22" xfId="78" applyNumberFormat="1" applyFont="1" applyBorder="1" applyAlignment="1">
      <alignment horizontal="center" vertical="center"/>
    </xf>
    <xf numFmtId="3" fontId="25" fillId="0" borderId="18" xfId="78" applyNumberFormat="1" applyFont="1" applyBorder="1" applyAlignment="1">
      <alignment horizontal="center" vertical="center"/>
    </xf>
    <xf numFmtId="3" fontId="54" fillId="0" borderId="0" xfId="0" applyNumberFormat="1" applyFont="1"/>
    <xf numFmtId="0" fontId="54" fillId="0" borderId="0" xfId="0" applyFont="1" applyAlignment="1">
      <alignment wrapText="1"/>
    </xf>
    <xf numFmtId="3" fontId="31" fillId="0" borderId="0" xfId="0" applyNumberFormat="1" applyFont="1"/>
    <xf numFmtId="0" fontId="68" fillId="0" borderId="0" xfId="0" applyFont="1"/>
    <xf numFmtId="0" fontId="31" fillId="0" borderId="0" xfId="0" applyFont="1"/>
    <xf numFmtId="0" fontId="54" fillId="0" borderId="0" xfId="0" applyFont="1"/>
    <xf numFmtId="3" fontId="25" fillId="0" borderId="26" xfId="78" applyNumberFormat="1" applyFont="1" applyBorder="1"/>
    <xf numFmtId="0" fontId="28" fillId="0" borderId="0" xfId="0" applyFont="1"/>
    <xf numFmtId="3" fontId="28" fillId="0" borderId="0" xfId="0" applyNumberFormat="1" applyFont="1"/>
    <xf numFmtId="3" fontId="34" fillId="0" borderId="0" xfId="0" applyNumberFormat="1" applyFont="1" applyAlignment="1">
      <alignment horizontal="right"/>
    </xf>
    <xf numFmtId="0" fontId="28" fillId="0" borderId="0" xfId="0" applyFont="1" applyAlignment="1"/>
    <xf numFmtId="0" fontId="25" fillId="0" borderId="27" xfId="0" applyFont="1" applyBorder="1" applyAlignment="1">
      <alignment horizontal="center" vertical="center"/>
    </xf>
    <xf numFmtId="3" fontId="66" fillId="0" borderId="28" xfId="0" applyNumberFormat="1" applyFont="1" applyBorder="1" applyAlignment="1">
      <alignment horizontal="center" vertical="center" wrapText="1"/>
    </xf>
    <xf numFmtId="3" fontId="25" fillId="0" borderId="29" xfId="0" applyNumberFormat="1" applyFont="1" applyBorder="1" applyAlignment="1">
      <alignment horizontal="center" vertical="center"/>
    </xf>
    <xf numFmtId="0" fontId="61" fillId="0" borderId="14" xfId="0" applyFont="1" applyBorder="1"/>
    <xf numFmtId="3" fontId="25" fillId="0" borderId="14" xfId="0" applyNumberFormat="1" applyFont="1" applyBorder="1"/>
    <xf numFmtId="0" fontId="55" fillId="0" borderId="0" xfId="0" applyFont="1" applyBorder="1"/>
    <xf numFmtId="3" fontId="55" fillId="0" borderId="0" xfId="74" applyNumberFormat="1" applyFont="1" applyBorder="1"/>
    <xf numFmtId="3" fontId="28" fillId="0" borderId="0" xfId="0" applyNumberFormat="1" applyFont="1" applyBorder="1"/>
    <xf numFmtId="0" fontId="60" fillId="0" borderId="0" xfId="0" applyFont="1" applyBorder="1"/>
    <xf numFmtId="3" fontId="28" fillId="0" borderId="21" xfId="0" applyNumberFormat="1" applyFont="1" applyBorder="1"/>
    <xf numFmtId="3" fontId="34" fillId="0" borderId="21" xfId="0" applyNumberFormat="1" applyFont="1" applyBorder="1"/>
    <xf numFmtId="3" fontId="25" fillId="0" borderId="0" xfId="0" applyNumberFormat="1" applyFont="1" applyBorder="1"/>
    <xf numFmtId="0" fontId="34" fillId="0" borderId="0" xfId="0" applyFont="1"/>
    <xf numFmtId="0" fontId="65" fillId="0" borderId="0" xfId="0" applyFont="1" applyBorder="1"/>
    <xf numFmtId="3" fontId="65" fillId="0" borderId="21" xfId="0" applyNumberFormat="1" applyFont="1" applyBorder="1"/>
    <xf numFmtId="3" fontId="37" fillId="0" borderId="0" xfId="0" applyNumberFormat="1" applyFont="1" applyBorder="1"/>
    <xf numFmtId="0" fontId="25" fillId="0" borderId="0" xfId="0" applyFont="1" applyBorder="1"/>
    <xf numFmtId="3" fontId="25" fillId="0" borderId="21" xfId="0" applyNumberFormat="1" applyFont="1" applyBorder="1"/>
    <xf numFmtId="0" fontId="28" fillId="0" borderId="0" xfId="0" applyFont="1" applyBorder="1"/>
    <xf numFmtId="3" fontId="55" fillId="0" borderId="21" xfId="0" applyNumberFormat="1" applyFont="1" applyBorder="1" applyAlignment="1">
      <alignment wrapText="1"/>
    </xf>
    <xf numFmtId="3" fontId="25" fillId="0" borderId="0" xfId="0" applyNumberFormat="1" applyFont="1"/>
    <xf numFmtId="0" fontId="25" fillId="0" borderId="0" xfId="0" applyFont="1"/>
    <xf numFmtId="0" fontId="28" fillId="0" borderId="21" xfId="0" applyFont="1" applyBorder="1"/>
    <xf numFmtId="3" fontId="61" fillId="0" borderId="0" xfId="0" applyNumberFormat="1" applyFont="1" applyBorder="1" applyAlignment="1">
      <alignment wrapText="1"/>
    </xf>
    <xf numFmtId="3" fontId="25" fillId="0" borderId="30" xfId="0" applyNumberFormat="1" applyFont="1" applyBorder="1"/>
    <xf numFmtId="0" fontId="25" fillId="0" borderId="0" xfId="0" applyFont="1" applyAlignment="1">
      <alignment horizontal="center" vertical="center"/>
    </xf>
    <xf numFmtId="0" fontId="37" fillId="0" borderId="0" xfId="0" applyFont="1"/>
    <xf numFmtId="3" fontId="30" fillId="0" borderId="0" xfId="0" applyNumberFormat="1" applyFont="1"/>
    <xf numFmtId="0" fontId="35" fillId="0" borderId="21" xfId="0" applyFont="1" applyBorder="1"/>
    <xf numFmtId="0" fontId="54" fillId="0" borderId="0" xfId="71" applyFont="1" applyAlignment="1">
      <alignment vertical="center"/>
    </xf>
    <xf numFmtId="0" fontId="73" fillId="0" borderId="0" xfId="0" applyFont="1" applyBorder="1" applyAlignment="1">
      <alignment horizontal="left" vertical="center" wrapText="1"/>
    </xf>
    <xf numFmtId="3" fontId="34" fillId="0" borderId="0" xfId="0" applyNumberFormat="1" applyFont="1"/>
    <xf numFmtId="0" fontId="25" fillId="0" borderId="0" xfId="0" applyFont="1" applyAlignment="1">
      <alignment horizontal="left" wrapText="1"/>
    </xf>
    <xf numFmtId="0" fontId="74" fillId="0" borderId="0" xfId="0" applyFont="1" applyAlignment="1">
      <alignment horizontal="left" wrapText="1"/>
    </xf>
    <xf numFmtId="0" fontId="28" fillId="0" borderId="0" xfId="0" applyFont="1" applyAlignment="1">
      <alignment horizontal="left" wrapText="1"/>
    </xf>
    <xf numFmtId="0" fontId="25" fillId="0" borderId="0" xfId="0" applyFont="1" applyAlignment="1">
      <alignment wrapText="1"/>
    </xf>
    <xf numFmtId="0" fontId="34" fillId="0" borderId="0" xfId="0" applyFont="1" applyAlignment="1">
      <alignment wrapText="1"/>
    </xf>
    <xf numFmtId="0" fontId="74" fillId="0" borderId="0" xfId="0" applyFont="1" applyAlignment="1">
      <alignment wrapText="1"/>
    </xf>
    <xf numFmtId="0" fontId="22" fillId="0" borderId="18" xfId="0" applyFont="1" applyBorder="1"/>
    <xf numFmtId="3" fontId="22" fillId="0" borderId="0" xfId="0" applyNumberFormat="1" applyFont="1" applyBorder="1"/>
    <xf numFmtId="9" fontId="22" fillId="0" borderId="0" xfId="0" applyNumberFormat="1" applyFont="1" applyBorder="1" applyAlignment="1">
      <alignment horizontal="left"/>
    </xf>
    <xf numFmtId="10" fontId="22" fillId="0" borderId="0" xfId="0" applyNumberFormat="1" applyFont="1" applyBorder="1"/>
    <xf numFmtId="10" fontId="22" fillId="0" borderId="0" xfId="0" applyNumberFormat="1" applyFont="1" applyBorder="1" applyAlignment="1">
      <alignment wrapText="1"/>
    </xf>
    <xf numFmtId="3" fontId="22" fillId="0" borderId="0" xfId="0" applyNumberFormat="1" applyFont="1"/>
    <xf numFmtId="0" fontId="43" fillId="0" borderId="0" xfId="0" applyFont="1" applyAlignment="1">
      <alignment horizontal="center"/>
    </xf>
    <xf numFmtId="0" fontId="43" fillId="0" borderId="0" xfId="0" applyFont="1" applyAlignment="1">
      <alignment horizontal="center" wrapText="1"/>
    </xf>
    <xf numFmtId="3" fontId="25" fillId="0" borderId="36" xfId="0" applyNumberFormat="1" applyFont="1" applyBorder="1" applyAlignment="1">
      <alignment horizontal="center" vertical="center" wrapText="1"/>
    </xf>
    <xf numFmtId="0" fontId="42" fillId="0" borderId="25" xfId="0" applyFont="1" applyBorder="1"/>
    <xf numFmtId="0" fontId="43" fillId="0" borderId="0" xfId="0" applyFont="1" applyAlignment="1"/>
    <xf numFmtId="0" fontId="42" fillId="0" borderId="0" xfId="0" applyFont="1" applyAlignment="1">
      <alignment horizontal="left"/>
    </xf>
    <xf numFmtId="0" fontId="42" fillId="0" borderId="0" xfId="0" applyFont="1" applyAlignment="1">
      <alignment horizontal="left" wrapText="1"/>
    </xf>
    <xf numFmtId="3" fontId="42" fillId="0" borderId="25" xfId="0" applyNumberFormat="1" applyFont="1" applyBorder="1"/>
    <xf numFmtId="3" fontId="43" fillId="0" borderId="25" xfId="0" applyNumberFormat="1" applyFont="1" applyBorder="1"/>
    <xf numFmtId="3" fontId="23" fillId="0" borderId="0" xfId="0" applyNumberFormat="1" applyFont="1" applyBorder="1"/>
    <xf numFmtId="3" fontId="26" fillId="0" borderId="0" xfId="0" applyNumberFormat="1" applyFont="1" applyBorder="1"/>
    <xf numFmtId="0" fontId="36" fillId="0" borderId="0" xfId="78" applyFont="1" applyAlignment="1">
      <alignment horizontal="center" vertical="center"/>
    </xf>
    <xf numFmtId="0" fontId="76" fillId="0" borderId="0" xfId="0" applyFont="1"/>
    <xf numFmtId="3" fontId="56" fillId="0" borderId="0" xfId="0" applyNumberFormat="1" applyFont="1" applyBorder="1"/>
    <xf numFmtId="3" fontId="23" fillId="0" borderId="23" xfId="75" applyNumberFormat="1" applyFont="1" applyBorder="1" applyAlignment="1">
      <alignment vertical="center"/>
    </xf>
    <xf numFmtId="3" fontId="35" fillId="0" borderId="0" xfId="0" applyNumberFormat="1" applyFont="1"/>
    <xf numFmtId="0" fontId="35" fillId="0" borderId="0" xfId="0" applyFont="1" applyBorder="1"/>
    <xf numFmtId="3" fontId="35" fillId="0" borderId="0" xfId="0" applyNumberFormat="1" applyFont="1" applyBorder="1"/>
    <xf numFmtId="3" fontId="56" fillId="0" borderId="0" xfId="0" applyNumberFormat="1" applyFont="1"/>
    <xf numFmtId="3" fontId="70" fillId="0" borderId="0" xfId="0" applyNumberFormat="1" applyFont="1"/>
    <xf numFmtId="3" fontId="72" fillId="0" borderId="0" xfId="0" applyNumberFormat="1" applyFont="1" applyAlignment="1"/>
    <xf numFmtId="0" fontId="43" fillId="0" borderId="26" xfId="0" applyFont="1" applyBorder="1" applyAlignment="1">
      <alignment wrapText="1"/>
    </xf>
    <xf numFmtId="3" fontId="25" fillId="0" borderId="26" xfId="0" applyNumberFormat="1" applyFont="1" applyBorder="1"/>
    <xf numFmtId="0" fontId="30" fillId="0" borderId="0" xfId="0" applyFont="1" applyAlignment="1">
      <alignment horizontal="center" vertical="center" wrapText="1"/>
    </xf>
    <xf numFmtId="3" fontId="57" fillId="0" borderId="32" xfId="0" applyNumberFormat="1" applyFont="1" applyBorder="1"/>
    <xf numFmtId="0" fontId="77" fillId="0" borderId="0" xfId="0" applyFont="1"/>
    <xf numFmtId="49" fontId="28" fillId="0" borderId="0" xfId="78" applyNumberFormat="1" applyFont="1" applyAlignment="1">
      <alignment horizontal="center" vertical="center" wrapText="1"/>
    </xf>
    <xf numFmtId="0" fontId="78" fillId="0" borderId="0" xfId="0" applyFont="1"/>
    <xf numFmtId="0" fontId="28" fillId="0" borderId="0" xfId="0" applyFont="1" applyAlignment="1">
      <alignment horizontal="center" vertical="center"/>
    </xf>
    <xf numFmtId="3" fontId="27" fillId="0" borderId="0" xfId="0" applyNumberFormat="1" applyFont="1" applyAlignment="1">
      <alignment horizontal="right"/>
    </xf>
    <xf numFmtId="10" fontId="23" fillId="0" borderId="0" xfId="0" applyNumberFormat="1" applyFont="1" applyBorder="1"/>
    <xf numFmtId="3" fontId="23" fillId="0" borderId="18" xfId="0" applyNumberFormat="1" applyFont="1" applyBorder="1"/>
    <xf numFmtId="3" fontId="25" fillId="0" borderId="15" xfId="78" applyNumberFormat="1" applyFont="1" applyBorder="1" applyAlignment="1">
      <alignment horizontal="center" vertical="center" wrapText="1"/>
    </xf>
    <xf numFmtId="3" fontId="25" fillId="0" borderId="22" xfId="78" applyNumberFormat="1" applyFont="1" applyBorder="1" applyAlignment="1">
      <alignment horizontal="center" vertical="center" wrapText="1"/>
    </xf>
    <xf numFmtId="3" fontId="28" fillId="0" borderId="0" xfId="78" applyNumberFormat="1" applyFont="1" applyAlignment="1">
      <alignment wrapText="1"/>
    </xf>
    <xf numFmtId="0" fontId="36" fillId="0" borderId="0" xfId="78" applyFont="1" applyAlignment="1">
      <alignment wrapText="1"/>
    </xf>
    <xf numFmtId="0" fontId="79" fillId="0" borderId="0" xfId="0" applyFont="1"/>
    <xf numFmtId="0" fontId="82" fillId="0" borderId="0" xfId="0" applyFont="1"/>
    <xf numFmtId="0" fontId="82" fillId="0" borderId="0" xfId="0" applyFont="1" applyAlignment="1">
      <alignment horizontal="right"/>
    </xf>
    <xf numFmtId="3" fontId="84" fillId="0" borderId="27" xfId="0" applyNumberFormat="1" applyFont="1" applyBorder="1" applyAlignment="1">
      <alignment horizontal="center" vertical="center" wrapText="1"/>
    </xf>
    <xf numFmtId="3" fontId="84" fillId="0" borderId="28" xfId="0" applyNumberFormat="1" applyFont="1" applyBorder="1" applyAlignment="1">
      <alignment horizontal="center" vertical="center" wrapText="1"/>
    </xf>
    <xf numFmtId="3" fontId="84" fillId="0" borderId="12" xfId="0" applyNumberFormat="1" applyFont="1" applyBorder="1" applyAlignment="1">
      <alignment horizontal="center" vertical="center" wrapText="1"/>
    </xf>
    <xf numFmtId="0" fontId="85" fillId="0" borderId="0" xfId="0" applyFont="1"/>
    <xf numFmtId="3" fontId="82" fillId="0" borderId="0" xfId="0" applyNumberFormat="1" applyFont="1" applyBorder="1"/>
    <xf numFmtId="0" fontId="82" fillId="0" borderId="0" xfId="0" applyFont="1" applyBorder="1"/>
    <xf numFmtId="0" fontId="83" fillId="0" borderId="0" xfId="0" applyFont="1"/>
    <xf numFmtId="3" fontId="83" fillId="0" borderId="0" xfId="0" applyNumberFormat="1" applyFont="1"/>
    <xf numFmtId="3" fontId="82" fillId="0" borderId="0" xfId="0" applyNumberFormat="1" applyFont="1"/>
    <xf numFmtId="3" fontId="38" fillId="0" borderId="0" xfId="0" applyNumberFormat="1" applyFont="1" applyAlignment="1">
      <alignment horizontal="right"/>
    </xf>
    <xf numFmtId="3" fontId="86" fillId="0" borderId="12" xfId="0" applyNumberFormat="1" applyFont="1" applyBorder="1" applyAlignment="1">
      <alignment horizontal="center" vertical="center" wrapText="1"/>
    </xf>
    <xf numFmtId="3" fontId="56" fillId="0" borderId="0" xfId="74" applyNumberFormat="1" applyFont="1" applyBorder="1"/>
    <xf numFmtId="3" fontId="38" fillId="0" borderId="0" xfId="0" applyNumberFormat="1" applyFont="1" applyBorder="1"/>
    <xf numFmtId="3" fontId="63" fillId="0" borderId="0" xfId="0" applyNumberFormat="1" applyFont="1" applyBorder="1"/>
    <xf numFmtId="3" fontId="30" fillId="0" borderId="0" xfId="0" applyNumberFormat="1" applyFont="1" applyBorder="1"/>
    <xf numFmtId="3" fontId="30" fillId="0" borderId="14" xfId="0" applyNumberFormat="1" applyFont="1" applyBorder="1"/>
    <xf numFmtId="3" fontId="40" fillId="0" borderId="0" xfId="0" applyNumberFormat="1" applyFont="1"/>
    <xf numFmtId="0" fontId="42" fillId="0" borderId="0" xfId="73" applyFont="1"/>
    <xf numFmtId="0" fontId="20" fillId="0" borderId="0" xfId="73" applyFont="1"/>
    <xf numFmtId="0" fontId="43" fillId="0" borderId="0" xfId="73" applyFont="1"/>
    <xf numFmtId="0" fontId="51" fillId="0" borderId="0" xfId="73" applyFont="1"/>
    <xf numFmtId="0" fontId="46" fillId="0" borderId="0" xfId="73" applyFont="1"/>
    <xf numFmtId="0" fontId="49" fillId="0" borderId="0" xfId="73" applyFont="1"/>
    <xf numFmtId="0" fontId="23" fillId="0" borderId="0" xfId="77" applyFont="1"/>
    <xf numFmtId="0" fontId="20" fillId="0" borderId="0" xfId="77" applyFont="1"/>
    <xf numFmtId="0" fontId="51" fillId="0" borderId="0" xfId="77" applyFont="1"/>
    <xf numFmtId="0" fontId="20" fillId="0" borderId="0" xfId="77" applyFont="1" applyAlignment="1">
      <alignment horizontal="center"/>
    </xf>
    <xf numFmtId="0" fontId="41" fillId="0" borderId="0" xfId="77" applyFont="1"/>
    <xf numFmtId="0" fontId="77" fillId="0" borderId="0" xfId="77" applyFont="1"/>
    <xf numFmtId="0" fontId="41" fillId="0" borderId="0" xfId="73" applyFont="1"/>
    <xf numFmtId="3" fontId="41" fillId="0" borderId="0" xfId="73" applyNumberFormat="1" applyFont="1"/>
    <xf numFmtId="0" fontId="50" fillId="0" borderId="0" xfId="77" applyFont="1"/>
    <xf numFmtId="3" fontId="50" fillId="0" borderId="0" xfId="77" applyNumberFormat="1" applyFont="1"/>
    <xf numFmtId="0" fontId="50" fillId="0" borderId="0" xfId="77" applyFont="1" applyAlignment="1">
      <alignment horizontal="right"/>
    </xf>
    <xf numFmtId="9" fontId="50" fillId="0" borderId="0" xfId="77" applyNumberFormat="1" applyFont="1" applyAlignment="1">
      <alignment horizontal="right"/>
    </xf>
    <xf numFmtId="3" fontId="51" fillId="0" borderId="0" xfId="77" applyNumberFormat="1" applyFont="1"/>
    <xf numFmtId="0" fontId="51" fillId="0" borderId="0" xfId="77" applyFont="1" applyAlignment="1">
      <alignment horizontal="right"/>
    </xf>
    <xf numFmtId="3" fontId="77" fillId="0" borderId="0" xfId="0" applyNumberFormat="1" applyFont="1"/>
    <xf numFmtId="0" fontId="91" fillId="0" borderId="0" xfId="72" applyFont="1" applyAlignment="1"/>
    <xf numFmtId="0" fontId="91" fillId="0" borderId="0" xfId="72" applyFont="1" applyAlignment="1">
      <alignment horizontal="center"/>
    </xf>
    <xf numFmtId="0" fontId="89" fillId="0" borderId="0" xfId="72" applyFont="1" applyAlignment="1">
      <alignment horizontal="center"/>
    </xf>
    <xf numFmtId="0" fontId="89" fillId="0" borderId="0" xfId="72" applyFont="1" applyAlignment="1">
      <alignment horizontal="right"/>
    </xf>
    <xf numFmtId="0" fontId="91" fillId="0" borderId="23" xfId="72" applyFont="1" applyBorder="1" applyAlignment="1">
      <alignment horizontal="center"/>
    </xf>
    <xf numFmtId="0" fontId="20" fillId="0" borderId="0" xfId="72" applyFont="1" applyAlignment="1"/>
    <xf numFmtId="0" fontId="20" fillId="0" borderId="0" xfId="72" applyFont="1" applyAlignment="1">
      <alignment wrapText="1"/>
    </xf>
    <xf numFmtId="0" fontId="20" fillId="0" borderId="0" xfId="72" applyFont="1" applyBorder="1" applyAlignment="1"/>
    <xf numFmtId="0" fontId="20" fillId="0" borderId="0" xfId="72" applyFont="1" applyBorder="1" applyAlignment="1" applyProtection="1">
      <alignment wrapText="1"/>
      <protection locked="0"/>
    </xf>
    <xf numFmtId="0" fontId="50" fillId="0" borderId="0" xfId="72" applyFont="1" applyBorder="1" applyAlignment="1"/>
    <xf numFmtId="0" fontId="50" fillId="0" borderId="0" xfId="72" applyFont="1" applyBorder="1" applyAlignment="1" applyProtection="1">
      <alignment wrapText="1"/>
      <protection locked="0"/>
    </xf>
    <xf numFmtId="3" fontId="89" fillId="0" borderId="0" xfId="72" applyNumberFormat="1" applyFont="1" applyAlignment="1"/>
    <xf numFmtId="0" fontId="89" fillId="0" borderId="0" xfId="72" applyFont="1" applyBorder="1" applyAlignment="1">
      <alignment horizontal="center"/>
    </xf>
    <xf numFmtId="0" fontId="89" fillId="0" borderId="0" xfId="72" applyFont="1" applyAlignment="1">
      <alignment horizontal="left"/>
    </xf>
    <xf numFmtId="0" fontId="89" fillId="0" borderId="0" xfId="72" applyFont="1" applyAlignment="1"/>
    <xf numFmtId="14" fontId="89" fillId="0" borderId="0" xfId="72" applyNumberFormat="1" applyFont="1" applyAlignment="1">
      <alignment horizontal="right"/>
    </xf>
    <xf numFmtId="0" fontId="89" fillId="0" borderId="0" xfId="72" applyFont="1" applyBorder="1" applyAlignment="1">
      <alignment horizontal="left"/>
    </xf>
    <xf numFmtId="0" fontId="89" fillId="0" borderId="0" xfId="72" applyFont="1" applyBorder="1" applyAlignment="1">
      <alignment horizontal="left" wrapText="1"/>
    </xf>
    <xf numFmtId="14" fontId="89" fillId="0" borderId="0" xfId="72" applyNumberFormat="1" applyFont="1" applyBorder="1" applyAlignment="1">
      <alignment horizontal="right"/>
    </xf>
    <xf numFmtId="0" fontId="89" fillId="0" borderId="0" xfId="72" applyFont="1" applyBorder="1" applyAlignment="1">
      <alignment horizontal="right"/>
    </xf>
    <xf numFmtId="14" fontId="89" fillId="0" borderId="0" xfId="72" applyNumberFormat="1" applyFont="1" applyBorder="1" applyAlignment="1" applyProtection="1">
      <alignment horizontal="left"/>
      <protection locked="0"/>
    </xf>
    <xf numFmtId="0" fontId="89" fillId="0" borderId="0" xfId="72" applyFont="1" applyBorder="1" applyAlignment="1" applyProtection="1">
      <alignment horizontal="left" wrapText="1"/>
      <protection locked="0"/>
    </xf>
    <xf numFmtId="14" fontId="89" fillId="0" borderId="0" xfId="72" applyNumberFormat="1" applyFont="1" applyBorder="1" applyAlignment="1" applyProtection="1">
      <alignment horizontal="right"/>
      <protection locked="0"/>
    </xf>
    <xf numFmtId="1" fontId="89" fillId="0" borderId="0" xfId="72" applyNumberFormat="1" applyFont="1" applyBorder="1" applyAlignment="1" applyProtection="1">
      <alignment wrapText="1"/>
      <protection locked="0"/>
    </xf>
    <xf numFmtId="1" fontId="89" fillId="0" borderId="0" xfId="72" applyNumberFormat="1" applyFont="1" applyBorder="1" applyAlignment="1" applyProtection="1">
      <protection locked="0"/>
    </xf>
    <xf numFmtId="1" fontId="50" fillId="0" borderId="0" xfId="72" applyNumberFormat="1" applyFont="1" applyBorder="1" applyAlignment="1" applyProtection="1">
      <protection locked="0"/>
    </xf>
    <xf numFmtId="0" fontId="50" fillId="0" borderId="0" xfId="72" applyFont="1" applyBorder="1" applyAlignment="1" applyProtection="1">
      <alignment horizontal="right" wrapText="1"/>
      <protection locked="0"/>
    </xf>
    <xf numFmtId="3" fontId="89" fillId="0" borderId="0" xfId="72" applyNumberFormat="1" applyFont="1" applyAlignment="1">
      <alignment horizontal="center"/>
    </xf>
    <xf numFmtId="0" fontId="20" fillId="0" borderId="0" xfId="72" applyFont="1" applyAlignment="1">
      <alignment horizontal="right" wrapText="1"/>
    </xf>
    <xf numFmtId="0" fontId="89" fillId="0" borderId="0" xfId="72" applyFont="1" applyBorder="1" applyAlignment="1" applyProtection="1">
      <alignment wrapText="1"/>
      <protection locked="0"/>
    </xf>
    <xf numFmtId="1" fontId="89" fillId="0" borderId="0" xfId="72" applyNumberFormat="1" applyFont="1" applyBorder="1" applyAlignment="1" applyProtection="1">
      <alignment horizontal="right" wrapText="1"/>
      <protection locked="0"/>
    </xf>
    <xf numFmtId="1" fontId="20" fillId="0" borderId="0" xfId="72" applyNumberFormat="1" applyFont="1" applyBorder="1" applyAlignment="1" applyProtection="1">
      <protection locked="0"/>
    </xf>
    <xf numFmtId="0" fontId="20" fillId="0" borderId="0" xfId="72" applyFont="1" applyBorder="1" applyAlignment="1" applyProtection="1">
      <alignment horizontal="right" wrapText="1"/>
      <protection locked="0"/>
    </xf>
    <xf numFmtId="0" fontId="89" fillId="0" borderId="0" xfId="72" applyFont="1"/>
    <xf numFmtId="0" fontId="89" fillId="0" borderId="0" xfId="72" applyFont="1" applyAlignment="1">
      <alignment horizontal="left" wrapText="1"/>
    </xf>
    <xf numFmtId="0" fontId="89" fillId="0" borderId="0" xfId="72" applyFont="1" applyAlignment="1">
      <alignment wrapText="1"/>
    </xf>
    <xf numFmtId="0" fontId="89" fillId="0" borderId="0" xfId="72" applyFont="1" applyAlignment="1">
      <alignment horizontal="right" wrapText="1"/>
    </xf>
    <xf numFmtId="3" fontId="89" fillId="0" borderId="0" xfId="72" applyNumberFormat="1" applyFont="1" applyAlignment="1">
      <alignment wrapText="1"/>
    </xf>
    <xf numFmtId="0" fontId="89" fillId="0" borderId="0" xfId="72" applyFont="1" applyBorder="1" applyAlignment="1">
      <alignment wrapText="1"/>
    </xf>
    <xf numFmtId="0" fontId="89" fillId="0" borderId="0" xfId="72" applyFont="1" applyBorder="1" applyAlignment="1"/>
    <xf numFmtId="0" fontId="20" fillId="0" borderId="0" xfId="72" applyFont="1" applyBorder="1" applyAlignment="1">
      <alignment horizontal="right" wrapText="1"/>
    </xf>
    <xf numFmtId="0" fontId="20" fillId="0" borderId="0" xfId="72" applyFont="1" applyBorder="1" applyAlignment="1">
      <alignment wrapText="1"/>
    </xf>
    <xf numFmtId="1" fontId="89" fillId="0" borderId="0" xfId="72" applyNumberFormat="1" applyFont="1"/>
    <xf numFmtId="0" fontId="51" fillId="0" borderId="0" xfId="72" applyFont="1" applyBorder="1" applyAlignment="1"/>
    <xf numFmtId="0" fontId="51" fillId="0" borderId="0" xfId="72" applyFont="1" applyAlignment="1"/>
    <xf numFmtId="49" fontId="91" fillId="0" borderId="23" xfId="72" applyNumberFormat="1" applyFont="1" applyBorder="1" applyAlignment="1">
      <alignment horizontal="center"/>
    </xf>
    <xf numFmtId="0" fontId="91" fillId="0" borderId="23" xfId="72" applyFont="1" applyBorder="1" applyAlignment="1"/>
    <xf numFmtId="49" fontId="51" fillId="0" borderId="0" xfId="72" applyNumberFormat="1" applyFont="1" applyBorder="1" applyAlignment="1">
      <alignment horizontal="center"/>
    </xf>
    <xf numFmtId="0" fontId="91" fillId="0" borderId="0" xfId="72" applyFont="1" applyAlignment="1">
      <alignment horizontal="left"/>
    </xf>
    <xf numFmtId="0" fontId="91" fillId="0" borderId="0" xfId="72" applyFont="1" applyBorder="1" applyAlignment="1">
      <alignment horizontal="center"/>
    </xf>
    <xf numFmtId="0" fontId="91" fillId="0" borderId="0" xfId="72" applyFont="1" applyBorder="1" applyAlignment="1">
      <alignment horizontal="right"/>
    </xf>
    <xf numFmtId="0" fontId="92" fillId="0" borderId="0" xfId="72" applyFont="1" applyBorder="1" applyAlignment="1">
      <alignment horizontal="left"/>
    </xf>
    <xf numFmtId="3" fontId="91" fillId="0" borderId="23" xfId="72" applyNumberFormat="1" applyFont="1" applyBorder="1" applyAlignment="1"/>
    <xf numFmtId="3" fontId="95" fillId="0" borderId="0" xfId="0" applyNumberFormat="1" applyFont="1"/>
    <xf numFmtId="3" fontId="55" fillId="0" borderId="56" xfId="74" applyNumberFormat="1" applyFont="1" applyBorder="1"/>
    <xf numFmtId="3" fontId="34" fillId="0" borderId="56" xfId="0" applyNumberFormat="1" applyFont="1" applyBorder="1"/>
    <xf numFmtId="3" fontId="28" fillId="0" borderId="56" xfId="0" applyNumberFormat="1" applyFont="1" applyBorder="1"/>
    <xf numFmtId="3" fontId="30" fillId="0" borderId="56" xfId="0" applyNumberFormat="1" applyFont="1" applyBorder="1"/>
    <xf numFmtId="3" fontId="37" fillId="0" borderId="56" xfId="0" applyNumberFormat="1" applyFont="1" applyBorder="1"/>
    <xf numFmtId="3" fontId="25" fillId="0" borderId="56" xfId="0" applyNumberFormat="1" applyFont="1" applyBorder="1"/>
    <xf numFmtId="3" fontId="28" fillId="0" borderId="58" xfId="0" applyNumberFormat="1" applyFont="1" applyBorder="1"/>
    <xf numFmtId="3" fontId="25" fillId="0" borderId="57" xfId="0" applyNumberFormat="1" applyFont="1" applyBorder="1"/>
    <xf numFmtId="0" fontId="25" fillId="0" borderId="26" xfId="0" applyFont="1" applyBorder="1" applyAlignment="1">
      <alignment wrapText="1"/>
    </xf>
    <xf numFmtId="0" fontId="50" fillId="0" borderId="0" xfId="73" applyFont="1" applyAlignment="1">
      <alignment horizontal="right"/>
    </xf>
    <xf numFmtId="0" fontId="51" fillId="0" borderId="0" xfId="73" applyFont="1" applyAlignment="1">
      <alignment horizontal="center"/>
    </xf>
    <xf numFmtId="0" fontId="49" fillId="0" borderId="0" xfId="73" applyFont="1" applyAlignment="1">
      <alignment horizontal="center"/>
    </xf>
    <xf numFmtId="0" fontId="49" fillId="0" borderId="0" xfId="73" applyFont="1" applyAlignment="1">
      <alignment horizontal="right"/>
    </xf>
    <xf numFmtId="0" fontId="51" fillId="0" borderId="23" xfId="73" applyFont="1" applyBorder="1" applyAlignment="1">
      <alignment horizontal="center"/>
    </xf>
    <xf numFmtId="0" fontId="51" fillId="0" borderId="23" xfId="73" applyFont="1" applyBorder="1" applyAlignment="1">
      <alignment horizontal="center" vertical="center" wrapText="1"/>
    </xf>
    <xf numFmtId="0" fontId="20" fillId="0" borderId="0" xfId="73" applyFont="1" applyAlignment="1">
      <alignment horizontal="center"/>
    </xf>
    <xf numFmtId="0" fontId="20" fillId="0" borderId="0" xfId="73" applyFont="1" applyAlignment="1">
      <alignment horizontal="center" vertical="center"/>
    </xf>
    <xf numFmtId="0" fontId="20" fillId="0" borderId="0" xfId="73" applyFont="1" applyAlignment="1">
      <alignment wrapText="1"/>
    </xf>
    <xf numFmtId="0" fontId="89" fillId="0" borderId="0" xfId="73" applyFont="1"/>
    <xf numFmtId="3" fontId="35" fillId="0" borderId="58" xfId="0" applyNumberFormat="1" applyFont="1" applyBorder="1"/>
    <xf numFmtId="3" fontId="56" fillId="0" borderId="56" xfId="74" applyNumberFormat="1" applyFont="1" applyBorder="1"/>
    <xf numFmtId="3" fontId="56" fillId="0" borderId="56" xfId="0" applyNumberFormat="1" applyFont="1" applyBorder="1"/>
    <xf numFmtId="3" fontId="35" fillId="0" borderId="56" xfId="0" applyNumberFormat="1" applyFont="1" applyBorder="1"/>
    <xf numFmtId="3" fontId="38" fillId="0" borderId="56" xfId="0" applyNumberFormat="1" applyFont="1" applyBorder="1"/>
    <xf numFmtId="3" fontId="63" fillId="0" borderId="56" xfId="0" applyNumberFormat="1" applyFont="1" applyBorder="1"/>
    <xf numFmtId="0" fontId="30" fillId="0" borderId="56" xfId="0" applyFont="1" applyBorder="1"/>
    <xf numFmtId="0" fontId="22" fillId="0" borderId="58" xfId="0" applyFont="1" applyBorder="1"/>
    <xf numFmtId="3" fontId="23" fillId="0" borderId="56" xfId="0" applyNumberFormat="1" applyFont="1" applyBorder="1"/>
    <xf numFmtId="3" fontId="28" fillId="0" borderId="0" xfId="78" applyNumberFormat="1" applyFont="1" applyFill="1" applyBorder="1" applyAlignment="1">
      <alignment vertical="center"/>
    </xf>
    <xf numFmtId="3" fontId="28" fillId="0" borderId="0" xfId="78" applyNumberFormat="1" applyFont="1" applyBorder="1" applyAlignment="1">
      <alignment vertical="center"/>
    </xf>
    <xf numFmtId="3" fontId="25" fillId="0" borderId="26" xfId="78" applyNumberFormat="1" applyFont="1" applyBorder="1" applyAlignment="1">
      <alignment horizontal="left" vertical="center" wrapText="1"/>
    </xf>
    <xf numFmtId="3" fontId="25" fillId="0" borderId="37" xfId="78" applyNumberFormat="1" applyFont="1" applyBorder="1" applyAlignment="1">
      <alignment horizontal="left" vertical="center" wrapText="1"/>
    </xf>
    <xf numFmtId="3" fontId="28" fillId="0" borderId="37" xfId="78" applyNumberFormat="1" applyFont="1" applyBorder="1" applyAlignment="1">
      <alignment horizontal="left" vertical="center" wrapText="1"/>
    </xf>
    <xf numFmtId="3" fontId="25" fillId="0" borderId="30" xfId="78" applyNumberFormat="1" applyFont="1" applyFill="1" applyBorder="1" applyAlignment="1">
      <alignment horizontal="left" vertical="center" wrapText="1"/>
    </xf>
    <xf numFmtId="3" fontId="25" fillId="0" borderId="37" xfId="78" applyNumberFormat="1" applyFont="1" applyBorder="1"/>
    <xf numFmtId="3" fontId="25" fillId="0" borderId="63" xfId="78" applyNumberFormat="1" applyFont="1" applyBorder="1"/>
    <xf numFmtId="3" fontId="43" fillId="0" borderId="23" xfId="0" applyNumberFormat="1" applyFont="1" applyBorder="1" applyAlignment="1">
      <alignment horizontal="center" vertical="center"/>
    </xf>
    <xf numFmtId="0" fontId="43" fillId="0" borderId="23" xfId="0" applyFont="1" applyBorder="1" applyAlignment="1">
      <alignment horizontal="center"/>
    </xf>
    <xf numFmtId="3" fontId="56" fillId="0" borderId="18" xfId="0" applyNumberFormat="1" applyFont="1" applyBorder="1"/>
    <xf numFmtId="3" fontId="56" fillId="0" borderId="18" xfId="0" applyNumberFormat="1" applyFont="1" applyFill="1" applyBorder="1"/>
    <xf numFmtId="3" fontId="56" fillId="0" borderId="21" xfId="0" applyNumberFormat="1" applyFont="1" applyBorder="1"/>
    <xf numFmtId="3" fontId="56" fillId="0" borderId="0" xfId="0" applyNumberFormat="1" applyFont="1" applyFill="1" applyBorder="1"/>
    <xf numFmtId="0" fontId="25" fillId="0" borderId="26" xfId="0" applyFont="1" applyBorder="1"/>
    <xf numFmtId="3" fontId="61" fillId="0" borderId="51" xfId="0" applyNumberFormat="1" applyFont="1" applyBorder="1"/>
    <xf numFmtId="0" fontId="41" fillId="0" borderId="0" xfId="0" applyFont="1" applyBorder="1"/>
    <xf numFmtId="0" fontId="25" fillId="0" borderId="21" xfId="0" applyFont="1" applyBorder="1"/>
    <xf numFmtId="3" fontId="61" fillId="0" borderId="56" xfId="0" applyNumberFormat="1" applyFont="1" applyBorder="1"/>
    <xf numFmtId="3" fontId="57" fillId="0" borderId="56" xfId="0" applyNumberFormat="1" applyFont="1" applyBorder="1"/>
    <xf numFmtId="0" fontId="82" fillId="0" borderId="0" xfId="0" applyFont="1" applyAlignment="1">
      <alignment horizontal="center"/>
    </xf>
    <xf numFmtId="3" fontId="61" fillId="0" borderId="70" xfId="0" applyNumberFormat="1" applyFont="1" applyBorder="1" applyAlignment="1">
      <alignment horizontal="center"/>
    </xf>
    <xf numFmtId="0" fontId="37" fillId="0" borderId="21" xfId="0" applyFont="1" applyBorder="1"/>
    <xf numFmtId="3" fontId="85" fillId="0" borderId="0" xfId="0" applyNumberFormat="1" applyFont="1"/>
    <xf numFmtId="3" fontId="85" fillId="0" borderId="21" xfId="0" applyNumberFormat="1" applyFont="1" applyBorder="1"/>
    <xf numFmtId="0" fontId="55" fillId="0" borderId="21" xfId="0" applyFont="1" applyBorder="1"/>
    <xf numFmtId="0" fontId="85" fillId="0" borderId="0" xfId="0" applyFont="1" applyBorder="1"/>
    <xf numFmtId="3" fontId="25" fillId="0" borderId="71" xfId="78" applyNumberFormat="1" applyFont="1" applyBorder="1" applyAlignment="1">
      <alignment horizontal="center" vertical="center"/>
    </xf>
    <xf numFmtId="3" fontId="74" fillId="0" borderId="0" xfId="0" applyNumberFormat="1" applyFont="1" applyAlignment="1">
      <alignment wrapText="1"/>
    </xf>
    <xf numFmtId="4" fontId="31" fillId="0" borderId="23" xfId="71" applyNumberFormat="1" applyFont="1" applyBorder="1" applyAlignment="1">
      <alignment vertical="center"/>
    </xf>
    <xf numFmtId="3" fontId="31" fillId="0" borderId="23" xfId="71" applyNumberFormat="1" applyFont="1" applyBorder="1" applyAlignment="1">
      <alignment vertical="center"/>
    </xf>
    <xf numFmtId="3" fontId="23" fillId="0" borderId="23" xfId="71" applyNumberFormat="1" applyFont="1" applyFill="1" applyBorder="1" applyAlignment="1">
      <alignment vertical="center"/>
    </xf>
    <xf numFmtId="4" fontId="23" fillId="0" borderId="23" xfId="71" applyNumberFormat="1" applyFont="1" applyFill="1" applyBorder="1" applyAlignment="1">
      <alignment vertical="center"/>
    </xf>
    <xf numFmtId="0" fontId="31" fillId="0" borderId="23" xfId="71" applyFont="1" applyBorder="1" applyAlignment="1">
      <alignment vertical="center"/>
    </xf>
    <xf numFmtId="164" fontId="23" fillId="0" borderId="23" xfId="71" applyNumberFormat="1" applyFont="1" applyFill="1" applyBorder="1" applyAlignment="1">
      <alignment vertical="center"/>
    </xf>
    <xf numFmtId="164" fontId="23" fillId="0" borderId="23" xfId="71" applyNumberFormat="1" applyFont="1" applyFill="1" applyBorder="1" applyAlignment="1">
      <alignment horizontal="right" vertical="center"/>
    </xf>
    <xf numFmtId="0" fontId="99" fillId="0" borderId="0" xfId="0" applyFont="1"/>
    <xf numFmtId="0" fontId="28" fillId="0" borderId="0" xfId="0" applyFont="1" applyFill="1"/>
    <xf numFmtId="10" fontId="23" fillId="0" borderId="0" xfId="0" applyNumberFormat="1" applyFont="1" applyFill="1" applyBorder="1" applyAlignment="1">
      <alignment horizontal="left"/>
    </xf>
    <xf numFmtId="0" fontId="42" fillId="0" borderId="0" xfId="0" applyFont="1" applyFill="1" applyBorder="1" applyAlignment="1">
      <alignment horizontal="left" wrapText="1"/>
    </xf>
    <xf numFmtId="0" fontId="42" fillId="0" borderId="0" xfId="0" applyFont="1" applyBorder="1"/>
    <xf numFmtId="166" fontId="20" fillId="0" borderId="0" xfId="0" applyNumberFormat="1" applyFont="1"/>
    <xf numFmtId="3" fontId="25" fillId="0" borderId="0" xfId="0" applyNumberFormat="1" applyFont="1" applyFill="1" applyBorder="1"/>
    <xf numFmtId="0" fontId="25" fillId="0" borderId="21" xfId="0" applyFont="1" applyBorder="1" applyAlignment="1">
      <alignment horizontal="center" vertical="center"/>
    </xf>
    <xf numFmtId="0" fontId="33" fillId="0" borderId="21" xfId="0" applyFont="1" applyBorder="1"/>
    <xf numFmtId="0" fontId="39" fillId="0" borderId="21" xfId="0" applyFont="1" applyBorder="1"/>
    <xf numFmtId="0" fontId="36" fillId="0" borderId="21" xfId="78" applyFont="1" applyBorder="1"/>
    <xf numFmtId="0" fontId="28" fillId="0" borderId="21" xfId="78" applyFont="1" applyBorder="1"/>
    <xf numFmtId="0" fontId="58" fillId="0" borderId="21" xfId="78" applyFont="1" applyBorder="1"/>
    <xf numFmtId="0" fontId="35" fillId="0" borderId="21" xfId="78" applyFont="1" applyBorder="1"/>
    <xf numFmtId="0" fontId="59" fillId="0" borderId="21" xfId="78" applyFont="1" applyBorder="1"/>
    <xf numFmtId="0" fontId="30" fillId="0" borderId="21" xfId="78" applyFont="1" applyBorder="1"/>
    <xf numFmtId="3" fontId="35" fillId="0" borderId="21" xfId="0" applyNumberFormat="1" applyFont="1" applyBorder="1"/>
    <xf numFmtId="0" fontId="23" fillId="0" borderId="21" xfId="0" applyFont="1" applyBorder="1"/>
    <xf numFmtId="0" fontId="77" fillId="0" borderId="21" xfId="0" applyFont="1" applyBorder="1"/>
    <xf numFmtId="0" fontId="20" fillId="0" borderId="21" xfId="0" applyFont="1" applyBorder="1"/>
    <xf numFmtId="0" fontId="51" fillId="0" borderId="21" xfId="0" applyFont="1" applyBorder="1"/>
    <xf numFmtId="0" fontId="35" fillId="0" borderId="0" xfId="78" applyFont="1" applyBorder="1"/>
    <xf numFmtId="3" fontId="41" fillId="0" borderId="75" xfId="0" applyNumberFormat="1" applyFont="1" applyBorder="1"/>
    <xf numFmtId="0" fontId="41" fillId="0" borderId="76" xfId="0" applyFont="1" applyBorder="1"/>
    <xf numFmtId="3" fontId="41" fillId="0" borderId="0" xfId="0" applyNumberFormat="1" applyFont="1" applyBorder="1"/>
    <xf numFmtId="0" fontId="41" fillId="0" borderId="56" xfId="0" applyFont="1" applyBorder="1"/>
    <xf numFmtId="3" fontId="20" fillId="0" borderId="0" xfId="0" applyNumberFormat="1" applyFont="1" applyBorder="1"/>
    <xf numFmtId="0" fontId="30" fillId="0" borderId="0" xfId="78" applyFont="1" applyBorder="1"/>
    <xf numFmtId="0" fontId="37" fillId="0" borderId="0" xfId="0" applyFont="1" applyBorder="1"/>
    <xf numFmtId="3" fontId="31" fillId="0" borderId="25" xfId="0" applyNumberFormat="1" applyFont="1" applyBorder="1"/>
    <xf numFmtId="3" fontId="57" fillId="0" borderId="0" xfId="0" applyNumberFormat="1" applyFont="1" applyBorder="1"/>
    <xf numFmtId="3" fontId="106" fillId="0" borderId="23" xfId="71" applyNumberFormat="1" applyFont="1" applyBorder="1" applyAlignment="1">
      <alignment vertical="center"/>
    </xf>
    <xf numFmtId="0" fontId="107" fillId="0" borderId="21" xfId="0" applyFont="1" applyBorder="1"/>
    <xf numFmtId="0" fontId="52" fillId="0" borderId="0" xfId="72" applyFont="1" applyAlignment="1">
      <alignment horizontal="center"/>
    </xf>
    <xf numFmtId="0" fontId="47" fillId="0" borderId="23" xfId="72" applyFont="1" applyBorder="1" applyAlignment="1">
      <alignment horizontal="center"/>
    </xf>
    <xf numFmtId="0" fontId="47" fillId="0" borderId="23" xfId="72" applyFont="1" applyFill="1" applyBorder="1" applyAlignment="1">
      <alignment horizontal="center"/>
    </xf>
    <xf numFmtId="49" fontId="91" fillId="0" borderId="23" xfId="72" applyNumberFormat="1" applyFont="1" applyFill="1" applyBorder="1" applyAlignment="1">
      <alignment horizontal="center"/>
    </xf>
    <xf numFmtId="0" fontId="52" fillId="0" borderId="0" xfId="72" applyFont="1" applyBorder="1" applyAlignment="1">
      <alignment horizontal="center"/>
    </xf>
    <xf numFmtId="0" fontId="47" fillId="0" borderId="0" xfId="72" applyFont="1" applyAlignment="1">
      <alignment horizontal="left"/>
    </xf>
    <xf numFmtId="0" fontId="47" fillId="0" borderId="0" xfId="72" applyFont="1" applyBorder="1" applyAlignment="1">
      <alignment horizontal="center"/>
    </xf>
    <xf numFmtId="0" fontId="52" fillId="0" borderId="0" xfId="72" applyFont="1" applyFill="1" applyBorder="1" applyAlignment="1">
      <alignment horizontal="center"/>
    </xf>
    <xf numFmtId="0" fontId="52" fillId="0" borderId="0" xfId="72" applyFont="1" applyFill="1" applyAlignment="1">
      <alignment horizontal="left"/>
    </xf>
    <xf numFmtId="0" fontId="52" fillId="0" borderId="0" xfId="72" applyFont="1" applyFill="1" applyAlignment="1"/>
    <xf numFmtId="3" fontId="52" fillId="0" borderId="0" xfId="72" applyNumberFormat="1" applyFont="1" applyFill="1" applyAlignment="1"/>
    <xf numFmtId="0" fontId="52" fillId="0" borderId="0" xfId="72" applyFont="1" applyFill="1" applyBorder="1" applyAlignment="1">
      <alignment horizontal="left"/>
    </xf>
    <xf numFmtId="0" fontId="52" fillId="0" borderId="0" xfId="72" applyFont="1" applyFill="1" applyBorder="1" applyAlignment="1">
      <alignment horizontal="left" wrapText="1"/>
    </xf>
    <xf numFmtId="3" fontId="52" fillId="0" borderId="0" xfId="72" applyNumberFormat="1" applyFont="1" applyFill="1" applyBorder="1" applyAlignment="1">
      <alignment horizontal="right"/>
    </xf>
    <xf numFmtId="14" fontId="52" fillId="0" borderId="0" xfId="72" applyNumberFormat="1" applyFont="1" applyFill="1" applyBorder="1" applyAlignment="1" applyProtection="1">
      <alignment horizontal="left"/>
      <protection locked="0"/>
    </xf>
    <xf numFmtId="0" fontId="52" fillId="0" borderId="0" xfId="72" applyFont="1" applyFill="1" applyBorder="1" applyAlignment="1" applyProtection="1">
      <alignment horizontal="left" wrapText="1"/>
      <protection locked="0"/>
    </xf>
    <xf numFmtId="3" fontId="52" fillId="0" borderId="0" xfId="72" applyNumberFormat="1" applyFont="1" applyFill="1" applyBorder="1" applyAlignment="1" applyProtection="1">
      <alignment wrapText="1"/>
      <protection locked="0"/>
    </xf>
    <xf numFmtId="14" fontId="52" fillId="0" borderId="0" xfId="72" applyNumberFormat="1" applyFont="1" applyFill="1" applyBorder="1" applyAlignment="1" applyProtection="1">
      <alignment horizontal="left" vertical="center"/>
      <protection locked="0"/>
    </xf>
    <xf numFmtId="3" fontId="109" fillId="0" borderId="0" xfId="0" applyNumberFormat="1" applyFont="1" applyFill="1"/>
    <xf numFmtId="14" fontId="89" fillId="0" borderId="0" xfId="72" applyNumberFormat="1" applyFont="1" applyFill="1" applyBorder="1" applyAlignment="1" applyProtection="1">
      <alignment horizontal="left"/>
      <protection locked="0"/>
    </xf>
    <xf numFmtId="3" fontId="110" fillId="0" borderId="0" xfId="72" applyNumberFormat="1" applyFont="1" applyFill="1" applyBorder="1" applyAlignment="1" applyProtection="1">
      <alignment wrapText="1"/>
      <protection locked="0"/>
    </xf>
    <xf numFmtId="3" fontId="89" fillId="0" borderId="0" xfId="0" applyNumberFormat="1" applyFont="1" applyFill="1"/>
    <xf numFmtId="3" fontId="89" fillId="0" borderId="0" xfId="72" applyNumberFormat="1" applyFont="1" applyFill="1" applyBorder="1" applyAlignment="1" applyProtection="1">
      <alignment wrapText="1"/>
      <protection locked="0"/>
    </xf>
    <xf numFmtId="0" fontId="0" fillId="0" borderId="0" xfId="0" applyFill="1"/>
    <xf numFmtId="0" fontId="111" fillId="0" borderId="0" xfId="0" applyFont="1" applyFill="1"/>
    <xf numFmtId="0" fontId="112" fillId="0" borderId="23" xfId="0" applyFont="1" applyBorder="1" applyAlignment="1">
      <alignment horizontal="center"/>
    </xf>
    <xf numFmtId="0" fontId="47" fillId="0" borderId="0" xfId="72" applyFont="1" applyBorder="1" applyAlignment="1">
      <alignment horizontal="right"/>
    </xf>
    <xf numFmtId="14" fontId="52" fillId="0" borderId="0" xfId="72" applyNumberFormat="1" applyFont="1" applyFill="1" applyAlignment="1">
      <alignment horizontal="right"/>
    </xf>
    <xf numFmtId="14" fontId="52" fillId="0" borderId="0" xfId="72" applyNumberFormat="1" applyFont="1" applyFill="1" applyBorder="1" applyAlignment="1">
      <alignment horizontal="right"/>
    </xf>
    <xf numFmtId="0" fontId="52" fillId="0" borderId="0" xfId="72" applyFont="1" applyFill="1" applyAlignment="1">
      <alignment horizontal="right"/>
    </xf>
    <xf numFmtId="14" fontId="52" fillId="0" borderId="0" xfId="72" applyNumberFormat="1" applyFont="1" applyFill="1" applyBorder="1" applyAlignment="1" applyProtection="1">
      <alignment horizontal="right"/>
      <protection locked="0"/>
    </xf>
    <xf numFmtId="0" fontId="52" fillId="0" borderId="0" xfId="72" applyFont="1" applyFill="1" applyBorder="1" applyAlignment="1" applyProtection="1">
      <alignment horizontal="left" vertical="center" wrapText="1"/>
      <protection locked="0"/>
    </xf>
    <xf numFmtId="14" fontId="52" fillId="0" borderId="0" xfId="72" applyNumberFormat="1" applyFont="1" applyFill="1" applyBorder="1" applyAlignment="1" applyProtection="1">
      <alignment horizontal="right" vertical="center"/>
      <protection locked="0"/>
    </xf>
    <xf numFmtId="3" fontId="52" fillId="0" borderId="0" xfId="72" applyNumberFormat="1" applyFont="1" applyFill="1" applyBorder="1" applyAlignment="1" applyProtection="1">
      <alignment vertical="center" wrapText="1"/>
      <protection locked="0"/>
    </xf>
    <xf numFmtId="14" fontId="89" fillId="0" borderId="0" xfId="72" applyNumberFormat="1" applyFont="1" applyFill="1" applyBorder="1" applyAlignment="1" applyProtection="1">
      <alignment horizontal="right"/>
      <protection locked="0"/>
    </xf>
    <xf numFmtId="3" fontId="112" fillId="0" borderId="0" xfId="0" applyNumberFormat="1" applyFont="1"/>
    <xf numFmtId="0" fontId="0" fillId="0" borderId="0" xfId="0" applyAlignment="1"/>
    <xf numFmtId="0" fontId="31" fillId="0" borderId="23" xfId="71" applyFont="1" applyBorder="1" applyAlignment="1">
      <alignment vertical="center" wrapText="1"/>
    </xf>
    <xf numFmtId="3" fontId="23" fillId="0" borderId="23" xfId="71" applyNumberFormat="1" applyFont="1" applyFill="1" applyBorder="1" applyAlignment="1">
      <alignment vertical="center" shrinkToFit="1"/>
    </xf>
    <xf numFmtId="3" fontId="107" fillId="0" borderId="23" xfId="71" applyNumberFormat="1" applyFont="1" applyFill="1" applyBorder="1" applyAlignment="1">
      <alignment vertical="center"/>
    </xf>
    <xf numFmtId="3" fontId="107" fillId="0" borderId="23" xfId="71" applyNumberFormat="1" applyFont="1" applyFill="1" applyBorder="1" applyAlignment="1">
      <alignment horizontal="right" vertical="center"/>
    </xf>
    <xf numFmtId="3" fontId="23" fillId="0" borderId="23" xfId="71" applyNumberFormat="1" applyFont="1" applyFill="1" applyBorder="1" applyAlignment="1">
      <alignment horizontal="right" vertical="center"/>
    </xf>
    <xf numFmtId="0" fontId="106" fillId="0" borderId="23" xfId="71" applyFont="1" applyBorder="1" applyAlignment="1">
      <alignment vertical="center"/>
    </xf>
    <xf numFmtId="4" fontId="106" fillId="0" borderId="23" xfId="71" applyNumberFormat="1" applyFont="1" applyBorder="1" applyAlignment="1">
      <alignment vertical="center"/>
    </xf>
    <xf numFmtId="3" fontId="32" fillId="0" borderId="0" xfId="71" applyNumberFormat="1" applyFont="1" applyAlignment="1">
      <alignment vertical="center"/>
    </xf>
    <xf numFmtId="0" fontId="98" fillId="0" borderId="23" xfId="71" applyFont="1" applyBorder="1" applyAlignment="1">
      <alignment vertical="center"/>
    </xf>
    <xf numFmtId="166" fontId="31" fillId="0" borderId="23" xfId="71" applyNumberFormat="1" applyFont="1" applyBorder="1" applyAlignment="1">
      <alignment vertical="center"/>
    </xf>
    <xf numFmtId="0" fontId="106" fillId="0" borderId="23" xfId="71" applyFont="1" applyBorder="1" applyAlignment="1">
      <alignment vertical="center" wrapText="1"/>
    </xf>
    <xf numFmtId="164" fontId="107" fillId="0" borderId="23" xfId="71" applyNumberFormat="1" applyFont="1" applyFill="1" applyBorder="1" applyAlignment="1">
      <alignment vertical="center"/>
    </xf>
    <xf numFmtId="3" fontId="107" fillId="0" borderId="24" xfId="71" applyNumberFormat="1" applyFont="1" applyBorder="1" applyAlignment="1">
      <alignment vertical="center"/>
    </xf>
    <xf numFmtId="4" fontId="106" fillId="0" borderId="24" xfId="71" applyNumberFormat="1" applyFont="1" applyBorder="1" applyAlignment="1">
      <alignment vertical="center"/>
    </xf>
    <xf numFmtId="0" fontId="98" fillId="0" borderId="80" xfId="71" applyFont="1" applyFill="1" applyBorder="1" applyAlignment="1">
      <alignment vertical="center"/>
    </xf>
    <xf numFmtId="3" fontId="32" fillId="0" borderId="0" xfId="71" applyNumberFormat="1" applyFont="1" applyBorder="1" applyAlignment="1">
      <alignment vertical="center"/>
    </xf>
    <xf numFmtId="14" fontId="89" fillId="0" borderId="0" xfId="72" applyNumberFormat="1" applyFont="1" applyFill="1" applyBorder="1" applyAlignment="1" applyProtection="1">
      <alignment horizontal="left" wrapText="1"/>
      <protection locked="0"/>
    </xf>
    <xf numFmtId="0" fontId="98" fillId="0" borderId="24" xfId="71" applyFont="1" applyBorder="1" applyAlignment="1">
      <alignment vertical="center" wrapText="1"/>
    </xf>
    <xf numFmtId="3" fontId="34" fillId="0" borderId="0" xfId="0" applyNumberFormat="1" applyFont="1" applyBorder="1" applyAlignment="1"/>
    <xf numFmtId="0" fontId="28" fillId="0" borderId="0" xfId="78" applyFont="1" applyAlignment="1">
      <alignment vertical="center" wrapText="1"/>
    </xf>
    <xf numFmtId="0" fontId="115" fillId="0" borderId="0" xfId="0" applyFont="1"/>
    <xf numFmtId="0" fontId="116" fillId="0" borderId="0" xfId="0" applyFont="1"/>
    <xf numFmtId="3" fontId="20" fillId="0" borderId="0" xfId="73" applyNumberFormat="1" applyFont="1"/>
    <xf numFmtId="0" fontId="117" fillId="0" borderId="23" xfId="71" applyFont="1" applyBorder="1" applyAlignment="1">
      <alignment vertical="center"/>
    </xf>
    <xf numFmtId="3" fontId="106" fillId="0" borderId="23" xfId="71" applyNumberFormat="1" applyFont="1" applyBorder="1" applyAlignment="1">
      <alignment vertical="center" wrapText="1"/>
    </xf>
    <xf numFmtId="3" fontId="107" fillId="0" borderId="23" xfId="71" applyNumberFormat="1" applyFont="1" applyFill="1" applyBorder="1" applyAlignment="1">
      <alignment vertical="center" shrinkToFit="1"/>
    </xf>
    <xf numFmtId="164" fontId="31" fillId="0" borderId="23" xfId="71" applyNumberFormat="1" applyFont="1" applyBorder="1" applyAlignment="1">
      <alignment vertical="center"/>
    </xf>
    <xf numFmtId="3" fontId="107" fillId="0" borderId="23" xfId="71" applyNumberFormat="1" applyFont="1" applyBorder="1" applyAlignment="1">
      <alignment vertical="center" wrapText="1"/>
    </xf>
    <xf numFmtId="3" fontId="107" fillId="0" borderId="24" xfId="71" applyNumberFormat="1" applyFont="1" applyBorder="1" applyAlignment="1">
      <alignment vertical="center" wrapText="1"/>
    </xf>
    <xf numFmtId="0" fontId="119" fillId="0" borderId="0" xfId="71" applyFont="1" applyAlignment="1">
      <alignment vertical="center"/>
    </xf>
    <xf numFmtId="0" fontId="102" fillId="0" borderId="0" xfId="71" applyFont="1" applyAlignment="1">
      <alignment vertical="center"/>
    </xf>
    <xf numFmtId="0" fontId="42" fillId="0" borderId="0" xfId="0" applyFont="1" applyBorder="1" applyAlignment="1">
      <alignment horizontal="left"/>
    </xf>
    <xf numFmtId="0" fontId="42" fillId="0" borderId="56" xfId="0" applyFont="1" applyBorder="1"/>
    <xf numFmtId="0" fontId="42" fillId="0" borderId="56" xfId="0" applyFont="1" applyFill="1" applyBorder="1" applyAlignment="1">
      <alignment horizontal="left" wrapText="1"/>
    </xf>
    <xf numFmtId="0" fontId="43" fillId="0" borderId="25" xfId="0" applyFont="1" applyBorder="1"/>
    <xf numFmtId="0" fontId="43" fillId="0" borderId="38" xfId="0" applyFont="1" applyBorder="1"/>
    <xf numFmtId="3" fontId="43" fillId="0" borderId="32" xfId="0" applyNumberFormat="1" applyFont="1" applyBorder="1"/>
    <xf numFmtId="0" fontId="0" fillId="0" borderId="0" xfId="0" applyFont="1"/>
    <xf numFmtId="3" fontId="31" fillId="0" borderId="23" xfId="71" applyNumberFormat="1" applyFont="1" applyBorder="1" applyAlignment="1">
      <alignment vertical="center" wrapText="1"/>
    </xf>
    <xf numFmtId="3" fontId="35" fillId="0" borderId="0" xfId="78" applyNumberFormat="1" applyFont="1" applyBorder="1" applyAlignment="1">
      <alignment vertical="center"/>
    </xf>
    <xf numFmtId="3" fontId="30" fillId="0" borderId="0" xfId="78" applyNumberFormat="1" applyFont="1" applyBorder="1" applyAlignment="1">
      <alignment vertical="center"/>
    </xf>
    <xf numFmtId="0" fontId="120" fillId="0" borderId="21" xfId="78" applyFont="1" applyBorder="1"/>
    <xf numFmtId="3" fontId="25" fillId="0" borderId="62" xfId="78" applyNumberFormat="1" applyFont="1" applyBorder="1"/>
    <xf numFmtId="0" fontId="63" fillId="0" borderId="0" xfId="0" applyFont="1" applyBorder="1"/>
    <xf numFmtId="3" fontId="30" fillId="0" borderId="64" xfId="0" applyNumberFormat="1" applyFont="1" applyBorder="1"/>
    <xf numFmtId="164" fontId="42" fillId="0" borderId="0" xfId="0" applyNumberFormat="1" applyFont="1"/>
    <xf numFmtId="0" fontId="82" fillId="0" borderId="21" xfId="0" applyFont="1" applyBorder="1"/>
    <xf numFmtId="3" fontId="56" fillId="0" borderId="0" xfId="0" applyNumberFormat="1" applyFont="1" applyBorder="1" applyAlignment="1">
      <alignment vertical="center"/>
    </xf>
    <xf numFmtId="3" fontId="56" fillId="0" borderId="56" xfId="0" applyNumberFormat="1" applyFont="1" applyBorder="1" applyAlignment="1">
      <alignment vertical="center"/>
    </xf>
    <xf numFmtId="0" fontId="31" fillId="0" borderId="0" xfId="0" applyFont="1" applyBorder="1" applyAlignment="1">
      <alignment vertical="center" wrapText="1"/>
    </xf>
    <xf numFmtId="3" fontId="30" fillId="0" borderId="17" xfId="78" applyNumberFormat="1" applyFont="1" applyBorder="1"/>
    <xf numFmtId="3" fontId="30" fillId="0" borderId="26" xfId="78" applyNumberFormat="1" applyFont="1" applyBorder="1"/>
    <xf numFmtId="0" fontId="56" fillId="0" borderId="0" xfId="0" applyFont="1" applyBorder="1" applyAlignment="1">
      <alignment horizontal="left" vertical="center" wrapText="1"/>
    </xf>
    <xf numFmtId="3" fontId="57" fillId="0" borderId="53" xfId="0" applyNumberFormat="1" applyFont="1" applyBorder="1" applyAlignment="1">
      <alignment vertical="center"/>
    </xf>
    <xf numFmtId="3" fontId="57" fillId="0" borderId="0" xfId="0" applyNumberFormat="1" applyFont="1" applyBorder="1" applyAlignment="1">
      <alignment horizontal="center" vertical="center" wrapText="1"/>
    </xf>
    <xf numFmtId="3" fontId="57" fillId="0" borderId="18" xfId="0" applyNumberFormat="1" applyFont="1" applyBorder="1" applyAlignment="1">
      <alignment horizontal="center" vertical="center" wrapText="1"/>
    </xf>
    <xf numFmtId="3" fontId="57" fillId="0" borderId="53" xfId="0" applyNumberFormat="1" applyFont="1" applyBorder="1"/>
    <xf numFmtId="0" fontId="56" fillId="0" borderId="0" xfId="0" applyFont="1" applyFill="1" applyBorder="1"/>
    <xf numFmtId="3" fontId="57" fillId="0" borderId="53" xfId="0" applyNumberFormat="1" applyFont="1" applyFill="1" applyBorder="1"/>
    <xf numFmtId="0" fontId="56" fillId="0" borderId="0" xfId="0" applyFont="1" applyBorder="1" applyAlignment="1">
      <alignment wrapText="1"/>
    </xf>
    <xf numFmtId="3" fontId="56" fillId="0" borderId="18" xfId="0" applyNumberFormat="1" applyFont="1" applyBorder="1" applyAlignment="1">
      <alignment vertical="center"/>
    </xf>
    <xf numFmtId="0" fontId="121" fillId="0" borderId="0" xfId="0" applyFont="1" applyBorder="1"/>
    <xf numFmtId="0" fontId="56" fillId="0" borderId="0" xfId="0" applyFont="1" applyBorder="1" applyAlignment="1">
      <alignment vertical="center" wrapText="1"/>
    </xf>
    <xf numFmtId="0" fontId="56" fillId="0" borderId="56" xfId="0" applyFont="1" applyBorder="1" applyAlignment="1">
      <alignment horizontal="left" vertical="center" wrapText="1"/>
    </xf>
    <xf numFmtId="0" fontId="83" fillId="0" borderId="98" xfId="0" applyFont="1" applyBorder="1" applyAlignment="1">
      <alignment horizontal="center"/>
    </xf>
    <xf numFmtId="0" fontId="83" fillId="0" borderId="49" xfId="0" applyFont="1" applyBorder="1" applyAlignment="1">
      <alignment horizontal="center"/>
    </xf>
    <xf numFmtId="0" fontId="56" fillId="0" borderId="56" xfId="0" applyFont="1" applyBorder="1"/>
    <xf numFmtId="0" fontId="76" fillId="0" borderId="56" xfId="0" applyFont="1" applyBorder="1"/>
    <xf numFmtId="0" fontId="79" fillId="0" borderId="56" xfId="0" applyFont="1" applyBorder="1"/>
    <xf numFmtId="0" fontId="33" fillId="0" borderId="0" xfId="0" applyFont="1" applyBorder="1"/>
    <xf numFmtId="0" fontId="32" fillId="0" borderId="0" xfId="71" applyFont="1" applyAlignment="1">
      <alignment vertical="center" wrapText="1"/>
    </xf>
    <xf numFmtId="0" fontId="101" fillId="0" borderId="0" xfId="71" applyFont="1" applyAlignment="1">
      <alignment vertical="center" wrapText="1"/>
    </xf>
    <xf numFmtId="3" fontId="76" fillId="0" borderId="21" xfId="0" applyNumberFormat="1" applyFont="1" applyBorder="1"/>
    <xf numFmtId="3" fontId="122" fillId="0" borderId="0" xfId="0" applyNumberFormat="1" applyFont="1" applyBorder="1"/>
    <xf numFmtId="3" fontId="38" fillId="0" borderId="21" xfId="0" applyNumberFormat="1" applyFont="1" applyBorder="1"/>
    <xf numFmtId="3" fontId="57" fillId="0" borderId="21" xfId="0" applyNumberFormat="1" applyFont="1" applyBorder="1"/>
    <xf numFmtId="3" fontId="30" fillId="0" borderId="21" xfId="0" applyNumberFormat="1" applyFont="1" applyBorder="1"/>
    <xf numFmtId="3" fontId="56" fillId="0" borderId="21" xfId="0" applyNumberFormat="1" applyFont="1" applyBorder="1" applyAlignment="1">
      <alignment wrapText="1"/>
    </xf>
    <xf numFmtId="3" fontId="57" fillId="0" borderId="0" xfId="0" applyNumberFormat="1" applyFont="1" applyBorder="1" applyAlignment="1">
      <alignment wrapText="1"/>
    </xf>
    <xf numFmtId="3" fontId="56" fillId="0" borderId="0" xfId="0" applyNumberFormat="1" applyFont="1" applyBorder="1" applyAlignment="1">
      <alignment wrapText="1"/>
    </xf>
    <xf numFmtId="0" fontId="30" fillId="0" borderId="73" xfId="0" applyFont="1" applyBorder="1" applyAlignment="1">
      <alignment horizontal="center" vertical="center"/>
    </xf>
    <xf numFmtId="3" fontId="86" fillId="0" borderId="73" xfId="0" applyNumberFormat="1" applyFont="1" applyBorder="1" applyAlignment="1">
      <alignment horizontal="center" vertical="center" wrapText="1"/>
    </xf>
    <xf numFmtId="3" fontId="86" fillId="0" borderId="74" xfId="0" applyNumberFormat="1" applyFont="1" applyBorder="1" applyAlignment="1">
      <alignment horizontal="center" vertical="center" wrapText="1"/>
    </xf>
    <xf numFmtId="3" fontId="30" fillId="0" borderId="29" xfId="0" applyNumberFormat="1" applyFont="1" applyBorder="1" applyAlignment="1">
      <alignment horizontal="center" vertical="center"/>
    </xf>
    <xf numFmtId="0" fontId="57" fillId="0" borderId="75" xfId="0" applyFont="1" applyBorder="1"/>
    <xf numFmtId="3" fontId="30" fillId="0" borderId="75" xfId="0" applyNumberFormat="1" applyFont="1" applyBorder="1"/>
    <xf numFmtId="3" fontId="57" fillId="0" borderId="20" xfId="0" applyNumberFormat="1" applyFont="1" applyBorder="1"/>
    <xf numFmtId="3" fontId="121" fillId="0" borderId="0" xfId="74" applyNumberFormat="1" applyFont="1" applyBorder="1"/>
    <xf numFmtId="0" fontId="30" fillId="0" borderId="0" xfId="0" applyFont="1" applyBorder="1"/>
    <xf numFmtId="3" fontId="56" fillId="0" borderId="0" xfId="0" applyNumberFormat="1" applyFont="1" applyAlignment="1">
      <alignment wrapText="1"/>
    </xf>
    <xf numFmtId="3" fontId="26" fillId="0" borderId="18" xfId="0" applyNumberFormat="1" applyFont="1" applyBorder="1"/>
    <xf numFmtId="3" fontId="26" fillId="0" borderId="56" xfId="0" applyNumberFormat="1" applyFont="1" applyBorder="1"/>
    <xf numFmtId="3" fontId="23" fillId="0" borderId="61" xfId="0" applyNumberFormat="1" applyFont="1" applyBorder="1"/>
    <xf numFmtId="0" fontId="123" fillId="0" borderId="0" xfId="0" applyFont="1" applyBorder="1" applyAlignment="1">
      <alignment vertical="center" wrapText="1"/>
    </xf>
    <xf numFmtId="3" fontId="31" fillId="0" borderId="24" xfId="0" applyNumberFormat="1" applyFont="1" applyBorder="1" applyAlignment="1">
      <alignment horizontal="center" vertical="center" wrapText="1"/>
    </xf>
    <xf numFmtId="3" fontId="31" fillId="0" borderId="24" xfId="0" applyNumberFormat="1" applyFont="1" applyBorder="1"/>
    <xf numFmtId="0" fontId="31" fillId="0" borderId="0" xfId="0" applyFont="1" applyAlignment="1">
      <alignment wrapText="1"/>
    </xf>
    <xf numFmtId="0" fontId="31" fillId="0" borderId="0" xfId="0" applyFont="1" applyAlignment="1">
      <alignment horizontal="left" wrapText="1"/>
    </xf>
    <xf numFmtId="3" fontId="31" fillId="0" borderId="0" xfId="0" applyNumberFormat="1" applyFont="1" applyBorder="1"/>
    <xf numFmtId="0" fontId="31" fillId="0" borderId="0" xfId="0" applyFont="1" applyBorder="1" applyAlignment="1">
      <alignment wrapText="1"/>
    </xf>
    <xf numFmtId="0" fontId="98" fillId="0" borderId="0" xfId="0" applyFont="1" applyBorder="1" applyAlignment="1">
      <alignment wrapText="1"/>
    </xf>
    <xf numFmtId="0" fontId="31" fillId="0" borderId="0" xfId="0" applyFont="1" applyBorder="1" applyAlignment="1">
      <alignment horizontal="left" wrapText="1"/>
    </xf>
    <xf numFmtId="3" fontId="31" fillId="0" borderId="25" xfId="0" applyNumberFormat="1" applyFont="1" applyBorder="1" applyAlignment="1">
      <alignment vertical="center"/>
    </xf>
    <xf numFmtId="3" fontId="38" fillId="0" borderId="0" xfId="74" applyNumberFormat="1" applyFont="1" applyBorder="1"/>
    <xf numFmtId="0" fontId="56" fillId="0" borderId="21" xfId="0" applyFont="1" applyBorder="1"/>
    <xf numFmtId="3" fontId="30" fillId="0" borderId="45" xfId="0" applyNumberFormat="1" applyFont="1" applyBorder="1"/>
    <xf numFmtId="0" fontId="30" fillId="0" borderId="26" xfId="0" applyFont="1" applyBorder="1"/>
    <xf numFmtId="0" fontId="30" fillId="0" borderId="21" xfId="78" applyFont="1" applyBorder="1" applyAlignment="1">
      <alignment vertical="center"/>
    </xf>
    <xf numFmtId="0" fontId="30" fillId="0" borderId="0" xfId="78" applyFont="1" applyAlignment="1">
      <alignment vertical="center"/>
    </xf>
    <xf numFmtId="0" fontId="56" fillId="0" borderId="0" xfId="0" applyFont="1" applyBorder="1" applyAlignment="1">
      <alignment horizontal="left" vertical="center"/>
    </xf>
    <xf numFmtId="1" fontId="56" fillId="0" borderId="56" xfId="0" applyNumberFormat="1" applyFont="1" applyBorder="1" applyAlignment="1">
      <alignment horizontal="center" vertical="center"/>
    </xf>
    <xf numFmtId="0" fontId="35" fillId="0" borderId="0" xfId="0" applyFont="1" applyAlignment="1">
      <alignment wrapText="1"/>
    </xf>
    <xf numFmtId="0" fontId="28" fillId="0" borderId="44" xfId="0" applyFont="1" applyBorder="1" applyAlignment="1">
      <alignment horizontal="center"/>
    </xf>
    <xf numFmtId="0" fontId="98" fillId="0" borderId="0" xfId="0" applyFont="1" applyAlignment="1">
      <alignment vertical="center" wrapText="1"/>
    </xf>
    <xf numFmtId="3" fontId="31" fillId="0" borderId="0" xfId="0" applyNumberFormat="1" applyFont="1" applyAlignment="1">
      <alignment vertical="center"/>
    </xf>
    <xf numFmtId="3" fontId="30" fillId="0" borderId="26" xfId="0" applyNumberFormat="1" applyFont="1" applyBorder="1"/>
    <xf numFmtId="3" fontId="30" fillId="0" borderId="72" xfId="0" applyNumberFormat="1" applyFont="1" applyBorder="1"/>
    <xf numFmtId="0" fontId="124" fillId="0" borderId="0" xfId="0" applyFont="1" applyFill="1"/>
    <xf numFmtId="0" fontId="31" fillId="25" borderId="0" xfId="0" applyFont="1" applyFill="1" applyAlignment="1">
      <alignment horizontal="left" wrapText="1"/>
    </xf>
    <xf numFmtId="0" fontId="31" fillId="25" borderId="0" xfId="0" applyFont="1" applyFill="1" applyBorder="1" applyAlignment="1">
      <alignment wrapText="1"/>
    </xf>
    <xf numFmtId="3" fontId="31" fillId="25" borderId="25" xfId="0" applyNumberFormat="1" applyFont="1" applyFill="1" applyBorder="1" applyAlignment="1">
      <alignment vertical="center"/>
    </xf>
    <xf numFmtId="0" fontId="28" fillId="0" borderId="0" xfId="0" applyFont="1" applyBorder="1" applyAlignment="1">
      <alignment horizontal="left" vertical="center" wrapText="1"/>
    </xf>
    <xf numFmtId="0" fontId="43" fillId="0" borderId="0" xfId="0" applyFont="1" applyAlignment="1">
      <alignment vertical="center" wrapText="1"/>
    </xf>
    <xf numFmtId="0" fontId="43" fillId="0" borderId="37" xfId="0" applyFont="1" applyBorder="1"/>
    <xf numFmtId="0" fontId="42" fillId="0" borderId="37" xfId="0" applyFont="1" applyBorder="1"/>
    <xf numFmtId="0" fontId="125" fillId="0" borderId="0" xfId="0" applyFont="1"/>
    <xf numFmtId="0" fontId="53" fillId="0" borderId="0" xfId="0" applyFont="1" applyBorder="1" applyAlignment="1"/>
    <xf numFmtId="0" fontId="35" fillId="0" borderId="0" xfId="78" applyFont="1" applyAlignment="1">
      <alignment vertical="center" wrapText="1"/>
    </xf>
    <xf numFmtId="3" fontId="31" fillId="0" borderId="23" xfId="71" applyNumberFormat="1" applyFont="1" applyBorder="1" applyAlignment="1">
      <alignment horizontal="right" vertical="center" wrapText="1"/>
    </xf>
    <xf numFmtId="0" fontId="42" fillId="0" borderId="24" xfId="0" applyFont="1" applyBorder="1" applyAlignment="1">
      <alignment horizontal="center"/>
    </xf>
    <xf numFmtId="0" fontId="42" fillId="0" borderId="25" xfId="0" applyFont="1" applyBorder="1" applyAlignment="1">
      <alignment horizontal="center"/>
    </xf>
    <xf numFmtId="0" fontId="42" fillId="0" borderId="25" xfId="0" applyFont="1" applyBorder="1" applyAlignment="1">
      <alignment horizontal="center" vertical="center"/>
    </xf>
    <xf numFmtId="0" fontId="91" fillId="0" borderId="23" xfId="72" applyFont="1" applyFill="1" applyBorder="1" applyAlignment="1">
      <alignment horizontal="center"/>
    </xf>
    <xf numFmtId="0" fontId="0" fillId="0" borderId="43" xfId="0" applyFont="1" applyBorder="1" applyAlignment="1">
      <alignment wrapText="1"/>
    </xf>
    <xf numFmtId="0" fontId="0" fillId="0" borderId="0" xfId="0" applyFont="1" applyAlignment="1">
      <alignment wrapText="1"/>
    </xf>
    <xf numFmtId="0" fontId="91" fillId="0" borderId="23" xfId="0" applyFont="1" applyBorder="1" applyAlignment="1">
      <alignment horizontal="center" wrapText="1"/>
    </xf>
    <xf numFmtId="14" fontId="89" fillId="0" borderId="0" xfId="72" applyNumberFormat="1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>
      <alignment horizontal="left" vertical="center" wrapText="1"/>
    </xf>
    <xf numFmtId="3" fontId="30" fillId="0" borderId="17" xfId="78" applyNumberFormat="1" applyFont="1" applyBorder="1" applyAlignment="1">
      <alignment vertical="center"/>
    </xf>
    <xf numFmtId="3" fontId="57" fillId="0" borderId="53" xfId="0" applyNumberFormat="1" applyFont="1" applyBorder="1" applyAlignment="1">
      <alignment horizontal="right" vertical="center"/>
    </xf>
    <xf numFmtId="3" fontId="33" fillId="0" borderId="21" xfId="0" applyNumberFormat="1" applyFont="1" applyBorder="1"/>
    <xf numFmtId="0" fontId="59" fillId="0" borderId="0" xfId="78" applyFont="1" applyBorder="1"/>
    <xf numFmtId="0" fontId="40" fillId="0" borderId="0" xfId="0" applyFont="1" applyBorder="1"/>
    <xf numFmtId="3" fontId="113" fillId="0" borderId="0" xfId="0" applyNumberFormat="1" applyFont="1" applyBorder="1"/>
    <xf numFmtId="3" fontId="113" fillId="0" borderId="56" xfId="0" applyNumberFormat="1" applyFont="1" applyBorder="1"/>
    <xf numFmtId="3" fontId="30" fillId="0" borderId="50" xfId="0" applyNumberFormat="1" applyFont="1" applyFill="1" applyBorder="1"/>
    <xf numFmtId="0" fontId="30" fillId="0" borderId="68" xfId="0" applyFont="1" applyBorder="1"/>
    <xf numFmtId="3" fontId="25" fillId="0" borderId="55" xfId="0" applyNumberFormat="1" applyFont="1" applyBorder="1"/>
    <xf numFmtId="3" fontId="25" fillId="0" borderId="54" xfId="0" applyNumberFormat="1" applyFont="1" applyFill="1" applyBorder="1"/>
    <xf numFmtId="0" fontId="22" fillId="0" borderId="56" xfId="0" applyFont="1" applyFill="1" applyBorder="1" applyAlignment="1">
      <alignment vertical="center" wrapText="1"/>
    </xf>
    <xf numFmtId="3" fontId="23" fillId="0" borderId="56" xfId="0" applyNumberFormat="1" applyFont="1" applyBorder="1" applyAlignment="1">
      <alignment vertical="center"/>
    </xf>
    <xf numFmtId="9" fontId="22" fillId="0" borderId="0" xfId="0" applyNumberFormat="1" applyFont="1" applyBorder="1" applyAlignment="1">
      <alignment horizontal="left" vertical="center"/>
    </xf>
    <xf numFmtId="3" fontId="26" fillId="0" borderId="56" xfId="0" applyNumberFormat="1" applyFont="1" applyBorder="1" applyAlignment="1">
      <alignment vertical="center"/>
    </xf>
    <xf numFmtId="0" fontId="39" fillId="0" borderId="0" xfId="0" applyFont="1" applyBorder="1"/>
    <xf numFmtId="0" fontId="98" fillId="0" borderId="26" xfId="0" applyFont="1" applyBorder="1" applyAlignment="1">
      <alignment wrapText="1"/>
    </xf>
    <xf numFmtId="0" fontId="29" fillId="0" borderId="0" xfId="0" applyFont="1" applyAlignment="1">
      <alignment wrapText="1"/>
    </xf>
    <xf numFmtId="0" fontId="43" fillId="0" borderId="26" xfId="0" applyFont="1" applyBorder="1"/>
    <xf numFmtId="0" fontId="43" fillId="0" borderId="62" xfId="0" applyFont="1" applyBorder="1"/>
    <xf numFmtId="0" fontId="47" fillId="0" borderId="26" xfId="0" applyFont="1" applyFill="1" applyBorder="1" applyAlignment="1">
      <alignment wrapText="1"/>
    </xf>
    <xf numFmtId="16" fontId="55" fillId="0" borderId="0" xfId="0" applyNumberFormat="1" applyFont="1" applyBorder="1"/>
    <xf numFmtId="3" fontId="30" fillId="0" borderId="32" xfId="0" applyNumberFormat="1" applyFont="1" applyBorder="1"/>
    <xf numFmtId="0" fontId="28" fillId="0" borderId="103" xfId="0" applyFont="1" applyBorder="1" applyAlignment="1">
      <alignment horizontal="center"/>
    </xf>
    <xf numFmtId="0" fontId="25" fillId="0" borderId="17" xfId="0" applyFont="1" applyBorder="1"/>
    <xf numFmtId="0" fontId="35" fillId="0" borderId="44" xfId="0" applyFont="1" applyBorder="1" applyAlignment="1">
      <alignment horizontal="center" vertical="center"/>
    </xf>
    <xf numFmtId="0" fontId="30" fillId="0" borderId="32" xfId="0" applyFont="1" applyBorder="1"/>
    <xf numFmtId="0" fontId="31" fillId="25" borderId="0" xfId="0" applyFont="1" applyFill="1" applyBorder="1" applyAlignment="1">
      <alignment vertical="center" wrapText="1"/>
    </xf>
    <xf numFmtId="3" fontId="57" fillId="0" borderId="56" xfId="0" applyNumberFormat="1" applyFont="1" applyBorder="1" applyAlignment="1">
      <alignment vertical="center"/>
    </xf>
    <xf numFmtId="3" fontId="56" fillId="0" borderId="0" xfId="74" applyNumberFormat="1" applyFont="1" applyBorder="1" applyAlignment="1">
      <alignment vertical="center"/>
    </xf>
    <xf numFmtId="3" fontId="57" fillId="0" borderId="0" xfId="0" applyNumberFormat="1" applyFont="1" applyFill="1" applyBorder="1"/>
    <xf numFmtId="0" fontId="117" fillId="0" borderId="0" xfId="71" applyFont="1" applyAlignment="1">
      <alignment vertical="center"/>
    </xf>
    <xf numFmtId="0" fontId="106" fillId="0" borderId="0" xfId="71" applyFont="1" applyAlignment="1">
      <alignment vertical="center"/>
    </xf>
    <xf numFmtId="3" fontId="134" fillId="0" borderId="42" xfId="71" applyNumberFormat="1" applyFont="1" applyFill="1" applyBorder="1" applyAlignment="1">
      <alignment horizontal="center" vertical="center" wrapText="1"/>
    </xf>
    <xf numFmtId="3" fontId="134" fillId="0" borderId="31" xfId="71" applyNumberFormat="1" applyFont="1" applyFill="1" applyBorder="1" applyAlignment="1">
      <alignment horizontal="center" vertical="center" wrapText="1"/>
    </xf>
    <xf numFmtId="0" fontId="117" fillId="0" borderId="0" xfId="71" applyFont="1" applyBorder="1" applyAlignment="1">
      <alignment vertical="center"/>
    </xf>
    <xf numFmtId="0" fontId="117" fillId="0" borderId="43" xfId="71" applyFont="1" applyBorder="1" applyAlignment="1">
      <alignment vertical="center"/>
    </xf>
    <xf numFmtId="0" fontId="103" fillId="0" borderId="23" xfId="71" applyFont="1" applyBorder="1" applyAlignment="1">
      <alignment vertical="center"/>
    </xf>
    <xf numFmtId="4" fontId="56" fillId="0" borderId="23" xfId="71" applyNumberFormat="1" applyFont="1" applyBorder="1" applyAlignment="1">
      <alignment vertical="center"/>
    </xf>
    <xf numFmtId="3" fontId="117" fillId="0" borderId="0" xfId="71" applyNumberFormat="1" applyFont="1" applyAlignment="1">
      <alignment vertical="center"/>
    </xf>
    <xf numFmtId="3" fontId="35" fillId="0" borderId="23" xfId="71" applyNumberFormat="1" applyFont="1" applyBorder="1" applyAlignment="1">
      <alignment vertical="center" wrapText="1"/>
    </xf>
    <xf numFmtId="164" fontId="106" fillId="0" borderId="23" xfId="71" applyNumberFormat="1" applyFont="1" applyBorder="1" applyAlignment="1">
      <alignment vertical="center"/>
    </xf>
    <xf numFmtId="0" fontId="114" fillId="0" borderId="23" xfId="71" applyFont="1" applyBorder="1" applyAlignment="1">
      <alignment vertical="center" wrapText="1"/>
    </xf>
    <xf numFmtId="0" fontId="136" fillId="0" borderId="0" xfId="71" applyFont="1" applyAlignment="1">
      <alignment vertical="center"/>
    </xf>
    <xf numFmtId="0" fontId="114" fillId="0" borderId="24" xfId="71" applyFont="1" applyBorder="1" applyAlignment="1">
      <alignment vertical="center" wrapText="1"/>
    </xf>
    <xf numFmtId="3" fontId="57" fillId="0" borderId="26" xfId="0" applyNumberFormat="1" applyFont="1" applyBorder="1"/>
    <xf numFmtId="3" fontId="57" fillId="0" borderId="72" xfId="0" applyNumberFormat="1" applyFont="1" applyBorder="1"/>
    <xf numFmtId="0" fontId="30" fillId="0" borderId="44" xfId="0" applyFont="1" applyBorder="1" applyAlignment="1">
      <alignment wrapText="1"/>
    </xf>
    <xf numFmtId="3" fontId="98" fillId="0" borderId="25" xfId="0" applyNumberFormat="1" applyFont="1" applyBorder="1"/>
    <xf numFmtId="3" fontId="98" fillId="0" borderId="0" xfId="0" applyNumberFormat="1" applyFont="1" applyBorder="1"/>
    <xf numFmtId="0" fontId="30" fillId="0" borderId="0" xfId="78" applyFont="1" applyBorder="1" applyAlignment="1">
      <alignment vertical="center"/>
    </xf>
    <xf numFmtId="1" fontId="35" fillId="0" borderId="0" xfId="78" applyNumberFormat="1" applyFont="1"/>
    <xf numFmtId="3" fontId="58" fillId="0" borderId="21" xfId="78" applyNumberFormat="1" applyFont="1" applyBorder="1"/>
    <xf numFmtId="3" fontId="35" fillId="0" borderId="21" xfId="78" applyNumberFormat="1" applyFont="1" applyBorder="1"/>
    <xf numFmtId="0" fontId="89" fillId="0" borderId="0" xfId="73" applyFont="1" applyAlignment="1">
      <alignment wrapText="1"/>
    </xf>
    <xf numFmtId="0" fontId="120" fillId="0" borderId="0" xfId="78" applyFont="1" applyBorder="1"/>
    <xf numFmtId="3" fontId="28" fillId="0" borderId="37" xfId="78" applyNumberFormat="1" applyFont="1" applyFill="1" applyBorder="1" applyAlignment="1">
      <alignment vertical="center"/>
    </xf>
    <xf numFmtId="3" fontId="35" fillId="0" borderId="37" xfId="78" applyNumberFormat="1" applyFont="1" applyBorder="1" applyAlignment="1">
      <alignment vertical="center"/>
    </xf>
    <xf numFmtId="3" fontId="28" fillId="0" borderId="56" xfId="78" applyNumberFormat="1" applyFont="1" applyBorder="1"/>
    <xf numFmtId="3" fontId="28" fillId="0" borderId="56" xfId="78" applyNumberFormat="1" applyFont="1" applyBorder="1" applyAlignment="1">
      <alignment vertical="center"/>
    </xf>
    <xf numFmtId="3" fontId="28" fillId="0" borderId="59" xfId="78" applyNumberFormat="1" applyFont="1" applyBorder="1" applyAlignment="1">
      <alignment vertical="center"/>
    </xf>
    <xf numFmtId="3" fontId="30" fillId="0" borderId="56" xfId="78" applyNumberFormat="1" applyFont="1" applyBorder="1"/>
    <xf numFmtId="3" fontId="35" fillId="0" borderId="56" xfId="78" applyNumberFormat="1" applyFont="1" applyBorder="1" applyAlignment="1">
      <alignment vertical="center"/>
    </xf>
    <xf numFmtId="3" fontId="35" fillId="0" borderId="56" xfId="78" applyNumberFormat="1" applyFont="1" applyBorder="1" applyAlignment="1">
      <alignment horizontal="right" vertical="center"/>
    </xf>
    <xf numFmtId="0" fontId="20" fillId="0" borderId="0" xfId="0" applyFont="1" applyAlignment="1">
      <alignment horizontal="right"/>
    </xf>
    <xf numFmtId="0" fontId="128" fillId="0" borderId="56" xfId="0" applyFont="1" applyBorder="1" applyAlignment="1">
      <alignment wrapText="1"/>
    </xf>
    <xf numFmtId="0" fontId="98" fillId="0" borderId="56" xfId="0" applyFont="1" applyBorder="1" applyAlignment="1">
      <alignment vertical="center" wrapText="1"/>
    </xf>
    <xf numFmtId="0" fontId="54" fillId="0" borderId="56" xfId="0" applyFont="1" applyBorder="1" applyAlignment="1">
      <alignment wrapText="1"/>
    </xf>
    <xf numFmtId="0" fontId="98" fillId="0" borderId="62" xfId="0" applyFont="1" applyBorder="1" applyAlignment="1">
      <alignment wrapText="1"/>
    </xf>
    <xf numFmtId="0" fontId="98" fillId="0" borderId="56" xfId="0" applyFont="1" applyBorder="1" applyAlignment="1">
      <alignment wrapText="1"/>
    </xf>
    <xf numFmtId="0" fontId="29" fillId="0" borderId="62" xfId="0" applyFont="1" applyBorder="1" applyAlignment="1">
      <alignment wrapText="1"/>
    </xf>
    <xf numFmtId="0" fontId="31" fillId="0" borderId="56" xfId="0" applyFont="1" applyBorder="1" applyAlignment="1">
      <alignment wrapText="1"/>
    </xf>
    <xf numFmtId="0" fontId="39" fillId="0" borderId="102" xfId="0" applyFont="1" applyBorder="1"/>
    <xf numFmtId="3" fontId="35" fillId="25" borderId="0" xfId="78" applyNumberFormat="1" applyFont="1" applyFill="1" applyBorder="1"/>
    <xf numFmtId="0" fontId="38" fillId="0" borderId="56" xfId="0" applyFont="1" applyBorder="1"/>
    <xf numFmtId="0" fontId="35" fillId="0" borderId="56" xfId="0" applyFont="1" applyBorder="1"/>
    <xf numFmtId="0" fontId="25" fillId="0" borderId="48" xfId="0" applyFont="1" applyBorder="1" applyAlignment="1">
      <alignment horizontal="center" vertical="center" wrapText="1"/>
    </xf>
    <xf numFmtId="0" fontId="25" fillId="0" borderId="94" xfId="0" applyFont="1" applyBorder="1" applyAlignment="1">
      <alignment horizontal="center" vertical="center" wrapText="1"/>
    </xf>
    <xf numFmtId="0" fontId="68" fillId="0" borderId="56" xfId="0" applyFont="1" applyBorder="1"/>
    <xf numFmtId="0" fontId="31" fillId="0" borderId="56" xfId="0" applyFont="1" applyBorder="1"/>
    <xf numFmtId="0" fontId="68" fillId="0" borderId="0" xfId="0" applyFont="1" applyBorder="1"/>
    <xf numFmtId="0" fontId="31" fillId="0" borderId="0" xfId="0" applyFont="1" applyBorder="1"/>
    <xf numFmtId="0" fontId="54" fillId="0" borderId="24" xfId="0" applyFont="1" applyBorder="1" applyAlignment="1">
      <alignment horizontal="center"/>
    </xf>
    <xf numFmtId="0" fontId="54" fillId="0" borderId="25" xfId="0" applyFont="1" applyBorder="1" applyAlignment="1">
      <alignment horizontal="center" vertical="center"/>
    </xf>
    <xf numFmtId="0" fontId="54" fillId="0" borderId="56" xfId="0" applyFont="1" applyBorder="1" applyAlignment="1">
      <alignment horizontal="center"/>
    </xf>
    <xf numFmtId="0" fontId="98" fillId="0" borderId="62" xfId="0" applyFont="1" applyBorder="1" applyAlignment="1">
      <alignment vertical="center" wrapText="1"/>
    </xf>
    <xf numFmtId="49" fontId="28" fillId="0" borderId="67" xfId="78" applyNumberFormat="1" applyFont="1" applyBorder="1" applyAlignment="1">
      <alignment horizontal="center" vertical="center" wrapText="1"/>
    </xf>
    <xf numFmtId="49" fontId="28" fillId="0" borderId="56" xfId="78" applyNumberFormat="1" applyFont="1" applyBorder="1" applyAlignment="1">
      <alignment horizontal="center" vertical="center" wrapText="1"/>
    </xf>
    <xf numFmtId="3" fontId="25" fillId="0" borderId="56" xfId="78" applyNumberFormat="1" applyFont="1" applyBorder="1" applyAlignment="1">
      <alignment horizontal="center" vertical="center" wrapText="1"/>
    </xf>
    <xf numFmtId="3" fontId="28" fillId="0" borderId="56" xfId="78" applyNumberFormat="1" applyFont="1" applyBorder="1" applyAlignment="1">
      <alignment horizontal="center" vertical="center" wrapText="1"/>
    </xf>
    <xf numFmtId="49" fontId="25" fillId="0" borderId="56" xfId="78" applyNumberFormat="1" applyFont="1" applyBorder="1" applyAlignment="1">
      <alignment horizontal="center" vertical="center" wrapText="1"/>
    </xf>
    <xf numFmtId="49" fontId="25" fillId="0" borderId="62" xfId="78" applyNumberFormat="1" applyFont="1" applyBorder="1" applyAlignment="1">
      <alignment horizontal="center" vertical="center" wrapText="1"/>
    </xf>
    <xf numFmtId="49" fontId="25" fillId="0" borderId="65" xfId="78" applyNumberFormat="1" applyFont="1" applyBorder="1" applyAlignment="1">
      <alignment horizontal="center" vertical="center" wrapText="1"/>
    </xf>
    <xf numFmtId="3" fontId="25" fillId="0" borderId="56" xfId="78" applyNumberFormat="1" applyFont="1" applyBorder="1" applyAlignment="1">
      <alignment horizontal="center" wrapText="1"/>
    </xf>
    <xf numFmtId="49" fontId="35" fillId="0" borderId="56" xfId="78" applyNumberFormat="1" applyFont="1" applyBorder="1" applyAlignment="1">
      <alignment horizontal="center" vertical="center" wrapText="1"/>
    </xf>
    <xf numFmtId="3" fontId="28" fillId="0" borderId="62" xfId="78" applyNumberFormat="1" applyFont="1" applyBorder="1" applyAlignment="1">
      <alignment horizontal="center" vertical="center" wrapText="1"/>
    </xf>
    <xf numFmtId="49" fontId="28" fillId="0" borderId="59" xfId="78" applyNumberFormat="1" applyFont="1" applyBorder="1" applyAlignment="1">
      <alignment horizontal="center" vertical="center" wrapText="1"/>
    </xf>
    <xf numFmtId="49" fontId="28" fillId="0" borderId="62" xfId="78" applyNumberFormat="1" applyFont="1" applyBorder="1" applyAlignment="1">
      <alignment horizontal="center" vertical="center" wrapText="1"/>
    </xf>
    <xf numFmtId="0" fontId="30" fillId="0" borderId="56" xfId="78" applyFont="1" applyBorder="1"/>
    <xf numFmtId="0" fontId="30" fillId="0" borderId="56" xfId="78" applyFont="1" applyBorder="1" applyAlignment="1">
      <alignment vertical="center"/>
    </xf>
    <xf numFmtId="0" fontId="35" fillId="0" borderId="56" xfId="78" applyFont="1" applyBorder="1"/>
    <xf numFmtId="3" fontId="25" fillId="0" borderId="60" xfId="78" applyNumberFormat="1" applyFont="1" applyBorder="1" applyAlignment="1">
      <alignment horizontal="center" vertical="center" wrapText="1"/>
    </xf>
    <xf numFmtId="0" fontId="36" fillId="0" borderId="56" xfId="78" applyFont="1" applyBorder="1"/>
    <xf numFmtId="0" fontId="28" fillId="0" borderId="56" xfId="78" applyFont="1" applyBorder="1"/>
    <xf numFmtId="49" fontId="25" fillId="0" borderId="60" xfId="78" applyNumberFormat="1" applyFont="1" applyBorder="1" applyAlignment="1">
      <alignment horizontal="center" vertical="center" wrapText="1"/>
    </xf>
    <xf numFmtId="0" fontId="58" fillId="0" borderId="56" xfId="78" applyFont="1" applyBorder="1"/>
    <xf numFmtId="0" fontId="59" fillId="0" borderId="56" xfId="78" applyFont="1" applyBorder="1"/>
    <xf numFmtId="3" fontId="51" fillId="0" borderId="23" xfId="0" applyNumberFormat="1" applyFont="1" applyBorder="1" applyAlignment="1">
      <alignment vertical="center"/>
    </xf>
    <xf numFmtId="0" fontId="51" fillId="0" borderId="23" xfId="0" applyFont="1" applyBorder="1" applyAlignment="1">
      <alignment vertical="center"/>
    </xf>
    <xf numFmtId="3" fontId="60" fillId="0" borderId="21" xfId="0" applyNumberFormat="1" applyFont="1" applyBorder="1"/>
    <xf numFmtId="3" fontId="35" fillId="0" borderId="0" xfId="74" applyNumberFormat="1" applyFont="1" applyBorder="1"/>
    <xf numFmtId="3" fontId="35" fillId="0" borderId="0" xfId="0" applyNumberFormat="1" applyFont="1" applyBorder="1" applyAlignment="1">
      <alignment vertical="center"/>
    </xf>
    <xf numFmtId="3" fontId="106" fillId="0" borderId="25" xfId="0" applyNumberFormat="1" applyFont="1" applyBorder="1"/>
    <xf numFmtId="3" fontId="106" fillId="0" borderId="0" xfId="0" applyNumberFormat="1" applyFont="1"/>
    <xf numFmtId="3" fontId="114" fillId="0" borderId="0" xfId="0" applyNumberFormat="1" applyFont="1"/>
    <xf numFmtId="0" fontId="130" fillId="0" borderId="0" xfId="70" applyFont="1" applyAlignment="1">
      <alignment vertical="center"/>
    </xf>
    <xf numFmtId="0" fontId="135" fillId="0" borderId="0" xfId="71" applyFont="1" applyAlignment="1">
      <alignment vertical="center"/>
    </xf>
    <xf numFmtId="3" fontId="120" fillId="0" borderId="0" xfId="0" applyNumberFormat="1" applyFont="1" applyBorder="1"/>
    <xf numFmtId="3" fontId="120" fillId="0" borderId="56" xfId="0" applyNumberFormat="1" applyFont="1" applyBorder="1"/>
    <xf numFmtId="0" fontId="137" fillId="0" borderId="0" xfId="0" applyFont="1"/>
    <xf numFmtId="0" fontId="137" fillId="0" borderId="56" xfId="0" applyFont="1" applyBorder="1"/>
    <xf numFmtId="0" fontId="113" fillId="0" borderId="21" xfId="78" applyFont="1" applyBorder="1"/>
    <xf numFmtId="49" fontId="120" fillId="0" borderId="56" xfId="78" applyNumberFormat="1" applyFont="1" applyBorder="1" applyAlignment="1">
      <alignment horizontal="center" vertical="center" wrapText="1"/>
    </xf>
    <xf numFmtId="3" fontId="120" fillId="0" borderId="0" xfId="78" applyNumberFormat="1" applyFont="1" applyBorder="1" applyAlignment="1">
      <alignment horizontal="left" vertical="center" wrapText="1"/>
    </xf>
    <xf numFmtId="3" fontId="120" fillId="0" borderId="0" xfId="78" applyNumberFormat="1" applyFont="1" applyBorder="1"/>
    <xf numFmtId="3" fontId="120" fillId="0" borderId="0" xfId="78" applyNumberFormat="1" applyFont="1"/>
    <xf numFmtId="49" fontId="113" fillId="0" borderId="56" xfId="78" applyNumberFormat="1" applyFont="1" applyBorder="1" applyAlignment="1">
      <alignment horizontal="center" vertical="center" wrapText="1"/>
    </xf>
    <xf numFmtId="3" fontId="113" fillId="0" borderId="0" xfId="78" applyNumberFormat="1" applyFont="1" applyBorder="1" applyAlignment="1">
      <alignment horizontal="left" vertical="center" wrapText="1"/>
    </xf>
    <xf numFmtId="49" fontId="113" fillId="0" borderId="62" xfId="78" applyNumberFormat="1" applyFont="1" applyBorder="1" applyAlignment="1">
      <alignment horizontal="center" vertical="center" wrapText="1"/>
    </xf>
    <xf numFmtId="3" fontId="113" fillId="0" borderId="0" xfId="78" applyNumberFormat="1" applyFont="1" applyBorder="1"/>
    <xf numFmtId="3" fontId="113" fillId="0" borderId="0" xfId="78" applyNumberFormat="1" applyFont="1"/>
    <xf numFmtId="49" fontId="113" fillId="0" borderId="59" xfId="78" applyNumberFormat="1" applyFont="1" applyBorder="1" applyAlignment="1">
      <alignment horizontal="center" vertical="center" wrapText="1"/>
    </xf>
    <xf numFmtId="3" fontId="31" fillId="25" borderId="0" xfId="0" applyNumberFormat="1" applyFont="1" applyFill="1" applyBorder="1"/>
    <xf numFmtId="3" fontId="31" fillId="25" borderId="25" xfId="0" applyNumberFormat="1" applyFont="1" applyFill="1" applyBorder="1"/>
    <xf numFmtId="0" fontId="94" fillId="0" borderId="0" xfId="77" applyFont="1"/>
    <xf numFmtId="3" fontId="39" fillId="0" borderId="0" xfId="0" applyNumberFormat="1" applyFont="1"/>
    <xf numFmtId="3" fontId="31" fillId="25" borderId="0" xfId="0" applyNumberFormat="1" applyFont="1" applyFill="1" applyBorder="1" applyAlignment="1">
      <alignment vertical="center"/>
    </xf>
    <xf numFmtId="3" fontId="105" fillId="0" borderId="0" xfId="0" applyNumberFormat="1" applyFont="1" applyBorder="1" applyAlignment="1">
      <alignment vertical="center"/>
    </xf>
    <xf numFmtId="3" fontId="33" fillId="0" borderId="0" xfId="0" applyNumberFormat="1" applyFont="1"/>
    <xf numFmtId="0" fontId="51" fillId="0" borderId="23" xfId="77" applyFont="1" applyBorder="1" applyAlignment="1">
      <alignment horizontal="center"/>
    </xf>
    <xf numFmtId="3" fontId="105" fillId="0" borderId="0" xfId="74" applyNumberFormat="1" applyFont="1" applyBorder="1"/>
    <xf numFmtId="3" fontId="105" fillId="0" borderId="0" xfId="0" applyNumberFormat="1" applyFont="1" applyBorder="1"/>
    <xf numFmtId="3" fontId="105" fillId="0" borderId="56" xfId="74" applyNumberFormat="1" applyFont="1" applyBorder="1"/>
    <xf numFmtId="3" fontId="33" fillId="0" borderId="0" xfId="0" applyNumberFormat="1" applyFont="1" applyAlignment="1">
      <alignment vertical="center"/>
    </xf>
    <xf numFmtId="0" fontId="33" fillId="0" borderId="0" xfId="0" applyFont="1" applyAlignment="1">
      <alignment horizontal="center" vertical="center" wrapText="1"/>
    </xf>
    <xf numFmtId="3" fontId="105" fillId="0" borderId="56" xfId="0" applyNumberFormat="1" applyFont="1" applyBorder="1"/>
    <xf numFmtId="3" fontId="105" fillId="0" borderId="56" xfId="0" applyNumberFormat="1" applyFont="1" applyBorder="1" applyAlignment="1">
      <alignment vertical="center"/>
    </xf>
    <xf numFmtId="3" fontId="105" fillId="0" borderId="21" xfId="0" applyNumberFormat="1" applyFont="1" applyBorder="1" applyAlignment="1">
      <alignment vertical="center"/>
    </xf>
    <xf numFmtId="49" fontId="30" fillId="0" borderId="56" xfId="78" applyNumberFormat="1" applyFont="1" applyBorder="1" applyAlignment="1">
      <alignment horizontal="center" vertical="center" wrapText="1"/>
    </xf>
    <xf numFmtId="3" fontId="35" fillId="0" borderId="0" xfId="78" applyNumberFormat="1" applyFont="1" applyBorder="1" applyAlignment="1">
      <alignment horizontal="left" vertical="center" wrapText="1"/>
    </xf>
    <xf numFmtId="49" fontId="35" fillId="0" borderId="62" xfId="78" applyNumberFormat="1" applyFont="1" applyBorder="1" applyAlignment="1">
      <alignment horizontal="center" vertical="center" wrapText="1"/>
    </xf>
    <xf numFmtId="3" fontId="30" fillId="0" borderId="26" xfId="78" applyNumberFormat="1" applyFont="1" applyBorder="1" applyAlignment="1">
      <alignment horizontal="left" vertical="center" wrapText="1"/>
    </xf>
    <xf numFmtId="3" fontId="30" fillId="0" borderId="26" xfId="78" applyNumberFormat="1" applyFont="1" applyBorder="1" applyAlignment="1">
      <alignment vertical="center"/>
    </xf>
    <xf numFmtId="3" fontId="30" fillId="0" borderId="56" xfId="78" applyNumberFormat="1" applyFont="1" applyBorder="1" applyAlignment="1">
      <alignment vertical="center"/>
    </xf>
    <xf numFmtId="49" fontId="35" fillId="0" borderId="59" xfId="78" applyNumberFormat="1" applyFont="1" applyBorder="1" applyAlignment="1">
      <alignment horizontal="center" vertical="center" wrapText="1"/>
    </xf>
    <xf numFmtId="3" fontId="35" fillId="0" borderId="37" xfId="78" applyNumberFormat="1" applyFont="1" applyBorder="1" applyAlignment="1">
      <alignment horizontal="left" vertical="center" wrapText="1"/>
    </xf>
    <xf numFmtId="3" fontId="30" fillId="0" borderId="37" xfId="78" applyNumberFormat="1" applyFont="1" applyBorder="1" applyAlignment="1">
      <alignment vertical="center"/>
    </xf>
    <xf numFmtId="49" fontId="30" fillId="0" borderId="62" xfId="78" applyNumberFormat="1" applyFont="1" applyBorder="1" applyAlignment="1">
      <alignment horizontal="center" vertical="center" wrapText="1"/>
    </xf>
    <xf numFmtId="3" fontId="30" fillId="0" borderId="0" xfId="78" applyNumberFormat="1" applyFont="1" applyAlignment="1">
      <alignment vertical="center"/>
    </xf>
    <xf numFmtId="3" fontId="30" fillId="0" borderId="62" xfId="78" applyNumberFormat="1" applyFont="1" applyBorder="1" applyAlignment="1">
      <alignment horizontal="left" vertical="center" wrapText="1"/>
    </xf>
    <xf numFmtId="3" fontId="30" fillId="0" borderId="64" xfId="78" applyNumberFormat="1" applyFont="1" applyBorder="1" applyAlignment="1">
      <alignment vertical="center"/>
    </xf>
    <xf numFmtId="3" fontId="30" fillId="0" borderId="17" xfId="78" applyNumberFormat="1" applyFont="1" applyBorder="1" applyAlignment="1">
      <alignment horizontal="left" vertical="center" wrapText="1"/>
    </xf>
    <xf numFmtId="3" fontId="35" fillId="0" borderId="17" xfId="78" applyNumberFormat="1" applyFont="1" applyBorder="1"/>
    <xf numFmtId="3" fontId="98" fillId="0" borderId="32" xfId="0" applyNumberFormat="1" applyFont="1" applyBorder="1"/>
    <xf numFmtId="3" fontId="31" fillId="0" borderId="0" xfId="0" applyNumberFormat="1" applyFont="1" applyBorder="1" applyAlignment="1">
      <alignment vertical="center"/>
    </xf>
    <xf numFmtId="3" fontId="31" fillId="0" borderId="0" xfId="0" applyNumberFormat="1" applyFont="1" applyFill="1" applyBorder="1" applyAlignment="1">
      <alignment vertical="center"/>
    </xf>
    <xf numFmtId="3" fontId="98" fillId="0" borderId="50" xfId="0" applyNumberFormat="1" applyFont="1" applyBorder="1"/>
    <xf numFmtId="3" fontId="98" fillId="0" borderId="72" xfId="0" applyNumberFormat="1" applyFont="1" applyBorder="1"/>
    <xf numFmtId="3" fontId="98" fillId="0" borderId="32" xfId="0" applyNumberFormat="1" applyFont="1" applyBorder="1" applyAlignment="1">
      <alignment vertical="center"/>
    </xf>
    <xf numFmtId="3" fontId="98" fillId="0" borderId="50" xfId="0" applyNumberFormat="1" applyFont="1" applyBorder="1" applyAlignment="1">
      <alignment vertical="center"/>
    </xf>
    <xf numFmtId="3" fontId="98" fillId="0" borderId="25" xfId="0" applyNumberFormat="1" applyFont="1" applyBorder="1" applyAlignment="1">
      <alignment vertical="center"/>
    </xf>
    <xf numFmtId="3" fontId="98" fillId="0" borderId="72" xfId="0" applyNumberFormat="1" applyFont="1" applyBorder="1" applyAlignment="1">
      <alignment vertical="center"/>
    </xf>
    <xf numFmtId="0" fontId="0" fillId="0" borderId="0" xfId="0" applyFont="1" applyAlignment="1">
      <alignment horizontal="center"/>
    </xf>
    <xf numFmtId="0" fontId="110" fillId="0" borderId="0" xfId="72" applyFont="1" applyFill="1" applyAlignment="1"/>
    <xf numFmtId="3" fontId="110" fillId="0" borderId="0" xfId="0" applyNumberFormat="1" applyFont="1" applyFill="1"/>
    <xf numFmtId="14" fontId="110" fillId="0" borderId="0" xfId="72" applyNumberFormat="1" applyFont="1" applyFill="1" applyBorder="1" applyAlignment="1" applyProtection="1">
      <alignment horizontal="left"/>
      <protection locked="0"/>
    </xf>
    <xf numFmtId="3" fontId="89" fillId="0" borderId="0" xfId="0" applyNumberFormat="1" applyFont="1"/>
    <xf numFmtId="0" fontId="89" fillId="0" borderId="0" xfId="0" applyFont="1" applyAlignment="1">
      <alignment horizontal="center"/>
    </xf>
    <xf numFmtId="0" fontId="89" fillId="0" borderId="0" xfId="0" applyFont="1"/>
    <xf numFmtId="0" fontId="119" fillId="0" borderId="0" xfId="0" applyFont="1" applyBorder="1" applyAlignment="1">
      <alignment horizontal="center"/>
    </xf>
    <xf numFmtId="0" fontId="144" fillId="24" borderId="12" xfId="0" applyFont="1" applyFill="1" applyBorder="1" applyAlignment="1">
      <alignment horizontal="left" vertical="center" wrapText="1"/>
    </xf>
    <xf numFmtId="1" fontId="144" fillId="24" borderId="12" xfId="0" applyNumberFormat="1" applyFont="1" applyFill="1" applyBorder="1" applyAlignment="1">
      <alignment horizontal="right" vertical="center"/>
    </xf>
    <xf numFmtId="49" fontId="144" fillId="24" borderId="12" xfId="0" applyNumberFormat="1" applyFont="1" applyFill="1" applyBorder="1" applyAlignment="1">
      <alignment horizontal="right" vertical="center"/>
    </xf>
    <xf numFmtId="166" fontId="144" fillId="24" borderId="12" xfId="0" applyNumberFormat="1" applyFont="1" applyFill="1" applyBorder="1" applyAlignment="1">
      <alignment horizontal="right" vertical="center"/>
    </xf>
    <xf numFmtId="0" fontId="138" fillId="0" borderId="0" xfId="0" applyFont="1" applyBorder="1" applyAlignment="1">
      <alignment horizontal="center" vertical="center" wrapText="1"/>
    </xf>
    <xf numFmtId="49" fontId="120" fillId="0" borderId="0" xfId="0" applyNumberFormat="1" applyFont="1" applyBorder="1" applyAlignment="1">
      <alignment horizontal="center" vertical="center"/>
    </xf>
    <xf numFmtId="165" fontId="120" fillId="0" borderId="0" xfId="0" applyNumberFormat="1" applyFont="1" applyBorder="1" applyAlignment="1">
      <alignment horizontal="center" vertical="center"/>
    </xf>
    <xf numFmtId="0" fontId="107" fillId="0" borderId="0" xfId="0" applyFont="1" applyAlignment="1">
      <alignment horizontal="center"/>
    </xf>
    <xf numFmtId="0" fontId="144" fillId="0" borderId="12" xfId="0" applyFont="1" applyBorder="1" applyAlignment="1">
      <alignment wrapText="1"/>
    </xf>
    <xf numFmtId="0" fontId="144" fillId="0" borderId="12" xfId="0" applyFont="1" applyBorder="1"/>
    <xf numFmtId="0" fontId="144" fillId="0" borderId="12" xfId="0" applyFont="1" applyBorder="1" applyAlignment="1">
      <alignment horizontal="right"/>
    </xf>
    <xf numFmtId="166" fontId="144" fillId="0" borderId="12" xfId="0" applyNumberFormat="1" applyFont="1" applyBorder="1" applyAlignment="1">
      <alignment horizontal="right"/>
    </xf>
    <xf numFmtId="0" fontId="119" fillId="0" borderId="0" xfId="0" applyFont="1"/>
    <xf numFmtId="0" fontId="145" fillId="0" borderId="0" xfId="0" applyFont="1" applyBorder="1" applyAlignment="1">
      <alignment wrapText="1"/>
    </xf>
    <xf numFmtId="0" fontId="145" fillId="0" borderId="0" xfId="0" applyFont="1" applyBorder="1"/>
    <xf numFmtId="0" fontId="145" fillId="0" borderId="0" xfId="0" applyFont="1" applyBorder="1" applyAlignment="1">
      <alignment horizontal="right"/>
    </xf>
    <xf numFmtId="0" fontId="144" fillId="0" borderId="0" xfId="0" applyFont="1" applyBorder="1" applyAlignment="1">
      <alignment horizontal="right"/>
    </xf>
    <xf numFmtId="0" fontId="144" fillId="0" borderId="0" xfId="0" applyFont="1" applyBorder="1" applyAlignment="1"/>
    <xf numFmtId="0" fontId="144" fillId="0" borderId="13" xfId="0" applyFont="1" applyBorder="1" applyAlignment="1">
      <alignment wrapText="1"/>
    </xf>
    <xf numFmtId="0" fontId="144" fillId="0" borderId="13" xfId="0" applyFont="1" applyBorder="1"/>
    <xf numFmtId="0" fontId="144" fillId="0" borderId="13" xfId="0" applyFont="1" applyBorder="1" applyAlignment="1">
      <alignment horizontal="right"/>
    </xf>
    <xf numFmtId="0" fontId="110" fillId="0" borderId="13" xfId="0" applyFont="1" applyBorder="1" applyAlignment="1">
      <alignment horizontal="right"/>
    </xf>
    <xf numFmtId="0" fontId="110" fillId="0" borderId="12" xfId="0" applyFont="1" applyBorder="1" applyAlignment="1">
      <alignment wrapText="1"/>
    </xf>
    <xf numFmtId="0" fontId="110" fillId="0" borderId="12" xfId="0" applyFont="1" applyBorder="1" applyAlignment="1">
      <alignment horizontal="right"/>
    </xf>
    <xf numFmtId="0" fontId="110" fillId="0" borderId="12" xfId="0" applyFont="1" applyBorder="1"/>
    <xf numFmtId="0" fontId="145" fillId="0" borderId="12" xfId="0" applyFont="1" applyBorder="1" applyAlignment="1">
      <alignment horizontal="right"/>
    </xf>
    <xf numFmtId="164" fontId="144" fillId="0" borderId="12" xfId="0" applyNumberFormat="1" applyFont="1" applyBorder="1" applyAlignment="1">
      <alignment horizontal="right"/>
    </xf>
    <xf numFmtId="0" fontId="145" fillId="0" borderId="19" xfId="0" applyFont="1" applyBorder="1" applyAlignment="1">
      <alignment wrapText="1"/>
    </xf>
    <xf numFmtId="0" fontId="145" fillId="0" borderId="19" xfId="0" applyFont="1" applyBorder="1"/>
    <xf numFmtId="0" fontId="145" fillId="0" borderId="19" xfId="0" applyFont="1" applyBorder="1" applyAlignment="1">
      <alignment horizontal="right"/>
    </xf>
    <xf numFmtId="0" fontId="144" fillId="0" borderId="19" xfId="0" applyFont="1" applyBorder="1" applyAlignment="1">
      <alignment horizontal="right"/>
    </xf>
    <xf numFmtId="0" fontId="110" fillId="0" borderId="0" xfId="0" applyFont="1" applyBorder="1" applyAlignment="1">
      <alignment horizontal="right"/>
    </xf>
    <xf numFmtId="0" fontId="145" fillId="0" borderId="14" xfId="0" applyFont="1" applyBorder="1" applyAlignment="1">
      <alignment wrapText="1"/>
    </xf>
    <xf numFmtId="0" fontId="145" fillId="0" borderId="14" xfId="0" applyFont="1" applyBorder="1"/>
    <xf numFmtId="0" fontId="145" fillId="0" borderId="14" xfId="0" applyFont="1" applyBorder="1" applyAlignment="1">
      <alignment horizontal="right"/>
    </xf>
    <xf numFmtId="0" fontId="144" fillId="0" borderId="14" xfId="0" applyFont="1" applyBorder="1" applyAlignment="1">
      <alignment horizontal="right"/>
    </xf>
    <xf numFmtId="0" fontId="110" fillId="0" borderId="10" xfId="0" applyFont="1" applyBorder="1" applyAlignment="1">
      <alignment horizontal="right"/>
    </xf>
    <xf numFmtId="0" fontId="144" fillId="0" borderId="0" xfId="0" applyFont="1" applyBorder="1"/>
    <xf numFmtId="0" fontId="146" fillId="0" borderId="13" xfId="0" applyFont="1" applyBorder="1" applyAlignment="1">
      <alignment wrapText="1"/>
    </xf>
    <xf numFmtId="0" fontId="146" fillId="0" borderId="12" xfId="0" applyFont="1" applyBorder="1"/>
    <xf numFmtId="0" fontId="146" fillId="0" borderId="12" xfId="0" applyFont="1" applyBorder="1" applyAlignment="1">
      <alignment wrapText="1"/>
    </xf>
    <xf numFmtId="4" fontId="144" fillId="0" borderId="12" xfId="0" applyNumberFormat="1" applyFont="1" applyBorder="1" applyAlignment="1">
      <alignment horizontal="right"/>
    </xf>
    <xf numFmtId="0" fontId="144" fillId="0" borderId="19" xfId="0" applyFont="1" applyBorder="1" applyAlignment="1">
      <alignment wrapText="1"/>
    </xf>
    <xf numFmtId="0" fontId="144" fillId="0" borderId="19" xfId="0" applyFont="1" applyBorder="1"/>
    <xf numFmtId="0" fontId="110" fillId="0" borderId="19" xfId="0" applyFont="1" applyBorder="1" applyAlignment="1">
      <alignment horizontal="right"/>
    </xf>
    <xf numFmtId="4" fontId="144" fillId="0" borderId="19" xfId="0" applyNumberFormat="1" applyFont="1" applyBorder="1" applyAlignment="1">
      <alignment horizontal="right"/>
    </xf>
    <xf numFmtId="0" fontId="144" fillId="0" borderId="0" xfId="0" applyFont="1" applyBorder="1" applyAlignment="1">
      <alignment wrapText="1"/>
    </xf>
    <xf numFmtId="4" fontId="144" fillId="0" borderId="0" xfId="0" applyNumberFormat="1" applyFont="1" applyBorder="1" applyAlignment="1">
      <alignment horizontal="right"/>
    </xf>
    <xf numFmtId="0" fontId="140" fillId="0" borderId="0" xfId="0" applyFont="1"/>
    <xf numFmtId="0" fontId="146" fillId="0" borderId="14" xfId="0" applyFont="1" applyBorder="1" applyAlignment="1">
      <alignment wrapText="1"/>
    </xf>
    <xf numFmtId="0" fontId="144" fillId="0" borderId="23" xfId="0" applyFont="1" applyBorder="1"/>
    <xf numFmtId="0" fontId="145" fillId="0" borderId="23" xfId="0" applyFont="1" applyBorder="1" applyAlignment="1">
      <alignment horizontal="right"/>
    </xf>
    <xf numFmtId="0" fontId="110" fillId="0" borderId="23" xfId="0" applyFont="1" applyBorder="1" applyAlignment="1">
      <alignment horizontal="right"/>
    </xf>
    <xf numFmtId="0" fontId="144" fillId="0" borderId="23" xfId="0" applyFont="1" applyBorder="1" applyAlignment="1">
      <alignment horizontal="right"/>
    </xf>
    <xf numFmtId="1" fontId="144" fillId="0" borderId="23" xfId="0" applyNumberFormat="1" applyFont="1" applyBorder="1" applyAlignment="1">
      <alignment horizontal="right"/>
    </xf>
    <xf numFmtId="0" fontId="110" fillId="0" borderId="14" xfId="0" applyFont="1" applyBorder="1" applyAlignment="1">
      <alignment wrapText="1"/>
    </xf>
    <xf numFmtId="164" fontId="144" fillId="0" borderId="23" xfId="0" applyNumberFormat="1" applyFont="1" applyBorder="1" applyAlignment="1">
      <alignment horizontal="right"/>
    </xf>
    <xf numFmtId="166" fontId="144" fillId="0" borderId="23" xfId="0" applyNumberFormat="1" applyFont="1" applyBorder="1" applyAlignment="1">
      <alignment horizontal="right"/>
    </xf>
    <xf numFmtId="0" fontId="144" fillId="0" borderId="14" xfId="0" applyFont="1" applyBorder="1" applyAlignment="1">
      <alignment wrapText="1"/>
    </xf>
    <xf numFmtId="0" fontId="144" fillId="0" borderId="81" xfId="0" applyFont="1" applyBorder="1"/>
    <xf numFmtId="0" fontId="145" fillId="0" borderId="81" xfId="0" applyFont="1" applyBorder="1" applyAlignment="1">
      <alignment horizontal="right"/>
    </xf>
    <xf numFmtId="0" fontId="110" fillId="0" borderId="81" xfId="0" applyFont="1" applyBorder="1" applyAlignment="1">
      <alignment horizontal="right"/>
    </xf>
    <xf numFmtId="0" fontId="144" fillId="0" borderId="81" xfId="0" applyFont="1" applyBorder="1" applyAlignment="1">
      <alignment horizontal="right"/>
    </xf>
    <xf numFmtId="4" fontId="144" fillId="0" borderId="81" xfId="0" applyNumberFormat="1" applyFont="1" applyBorder="1" applyAlignment="1">
      <alignment horizontal="right"/>
    </xf>
    <xf numFmtId="0" fontId="107" fillId="0" borderId="0" xfId="0" applyFont="1" applyBorder="1" applyAlignment="1">
      <alignment horizontal="center"/>
    </xf>
    <xf numFmtId="166" fontId="144" fillId="0" borderId="12" xfId="0" applyNumberFormat="1" applyFont="1" applyBorder="1"/>
    <xf numFmtId="0" fontId="144" fillId="0" borderId="10" xfId="0" applyFont="1" applyBorder="1" applyAlignment="1">
      <alignment horizontal="right"/>
    </xf>
    <xf numFmtId="164" fontId="144" fillId="0" borderId="10" xfId="0" applyNumberFormat="1" applyFont="1" applyBorder="1" applyAlignment="1">
      <alignment horizontal="right"/>
    </xf>
    <xf numFmtId="49" fontId="144" fillId="0" borderId="12" xfId="0" applyNumberFormat="1" applyFont="1" applyBorder="1" applyAlignment="1">
      <alignment horizontal="right"/>
    </xf>
    <xf numFmtId="167" fontId="144" fillId="0" borderId="12" xfId="0" applyNumberFormat="1" applyFont="1" applyBorder="1" applyAlignment="1">
      <alignment horizontal="right"/>
    </xf>
    <xf numFmtId="1" fontId="144" fillId="0" borderId="12" xfId="0" applyNumberFormat="1" applyFont="1" applyBorder="1" applyAlignment="1">
      <alignment horizontal="right"/>
    </xf>
    <xf numFmtId="0" fontId="144" fillId="0" borderId="12" xfId="0" applyNumberFormat="1" applyFont="1" applyBorder="1" applyAlignment="1">
      <alignment horizontal="right"/>
    </xf>
    <xf numFmtId="1" fontId="144" fillId="0" borderId="27" xfId="0" applyNumberFormat="1" applyFont="1" applyBorder="1" applyAlignment="1">
      <alignment horizontal="right"/>
    </xf>
    <xf numFmtId="0" fontId="144" fillId="0" borderId="27" xfId="0" applyNumberFormat="1" applyFont="1" applyBorder="1" applyAlignment="1">
      <alignment horizontal="right"/>
    </xf>
    <xf numFmtId="164" fontId="144" fillId="0" borderId="27" xfId="0" applyNumberFormat="1" applyFont="1" applyBorder="1" applyAlignment="1">
      <alignment horizontal="right"/>
    </xf>
    <xf numFmtId="49" fontId="144" fillId="0" borderId="0" xfId="0" applyNumberFormat="1" applyFont="1" applyBorder="1" applyAlignment="1">
      <alignment horizontal="right"/>
    </xf>
    <xf numFmtId="0" fontId="144" fillId="0" borderId="0" xfId="0" applyNumberFormat="1" applyFont="1" applyBorder="1" applyAlignment="1">
      <alignment horizontal="right"/>
    </xf>
    <xf numFmtId="0" fontId="119" fillId="0" borderId="0" xfId="0" applyFont="1" applyAlignment="1">
      <alignment wrapText="1"/>
    </xf>
    <xf numFmtId="3" fontId="107" fillId="0" borderId="0" xfId="0" applyNumberFormat="1" applyFont="1"/>
    <xf numFmtId="0" fontId="91" fillId="0" borderId="12" xfId="0" applyFont="1" applyBorder="1" applyAlignment="1">
      <alignment wrapText="1"/>
    </xf>
    <xf numFmtId="0" fontId="91" fillId="0" borderId="12" xfId="0" applyFont="1" applyBorder="1"/>
    <xf numFmtId="0" fontId="91" fillId="0" borderId="12" xfId="0" applyFont="1" applyBorder="1" applyAlignment="1">
      <alignment horizontal="right"/>
    </xf>
    <xf numFmtId="166" fontId="91" fillId="0" borderId="12" xfId="0" applyNumberFormat="1" applyFont="1" applyBorder="1" applyAlignment="1">
      <alignment horizontal="right"/>
    </xf>
    <xf numFmtId="0" fontId="56" fillId="0" borderId="21" xfId="0" applyFont="1" applyBorder="1" applyAlignment="1">
      <alignment wrapText="1"/>
    </xf>
    <xf numFmtId="3" fontId="23" fillId="0" borderId="21" xfId="0" applyNumberFormat="1" applyFont="1" applyBorder="1" applyAlignment="1">
      <alignment vertical="center"/>
    </xf>
    <xf numFmtId="3" fontId="23" fillId="0" borderId="0" xfId="0" applyNumberFormat="1" applyFont="1" applyBorder="1" applyAlignment="1">
      <alignment vertical="center"/>
    </xf>
    <xf numFmtId="3" fontId="23" fillId="0" borderId="18" xfId="0" applyNumberFormat="1" applyFont="1" applyBorder="1" applyAlignment="1">
      <alignment vertical="center"/>
    </xf>
    <xf numFmtId="3" fontId="26" fillId="0" borderId="18" xfId="0" applyNumberFormat="1" applyFont="1" applyBorder="1" applyAlignment="1">
      <alignment vertical="center"/>
    </xf>
    <xf numFmtId="3" fontId="26" fillId="0" borderId="0" xfId="0" applyNumberFormat="1" applyFont="1" applyBorder="1" applyAlignment="1">
      <alignment vertical="center"/>
    </xf>
    <xf numFmtId="3" fontId="35" fillId="0" borderId="0" xfId="0" applyNumberFormat="1" applyFont="1" applyAlignment="1">
      <alignment wrapText="1"/>
    </xf>
    <xf numFmtId="0" fontId="30" fillId="0" borderId="26" xfId="0" applyFont="1" applyBorder="1" applyAlignment="1">
      <alignment wrapText="1"/>
    </xf>
    <xf numFmtId="0" fontId="91" fillId="0" borderId="13" xfId="0" applyFont="1" applyBorder="1" applyAlignment="1">
      <alignment wrapText="1"/>
    </xf>
    <xf numFmtId="0" fontId="91" fillId="0" borderId="13" xfId="0" applyFont="1" applyBorder="1"/>
    <xf numFmtId="0" fontId="91" fillId="0" borderId="13" xfId="0" applyFont="1" applyBorder="1" applyAlignment="1">
      <alignment horizontal="right"/>
    </xf>
    <xf numFmtId="0" fontId="91" fillId="0" borderId="0" xfId="0" applyFont="1" applyBorder="1" applyAlignment="1">
      <alignment horizontal="right"/>
    </xf>
    <xf numFmtId="0" fontId="89" fillId="0" borderId="12" xfId="0" applyFont="1" applyBorder="1" applyAlignment="1">
      <alignment wrapText="1"/>
    </xf>
    <xf numFmtId="0" fontId="89" fillId="0" borderId="12" xfId="0" applyFont="1" applyBorder="1"/>
    <xf numFmtId="0" fontId="89" fillId="0" borderId="12" xfId="0" applyFont="1" applyBorder="1" applyAlignment="1">
      <alignment horizontal="right"/>
    </xf>
    <xf numFmtId="0" fontId="89" fillId="0" borderId="12" xfId="0" applyFont="1" applyBorder="1" applyAlignment="1">
      <alignment horizontal="right" vertical="center"/>
    </xf>
    <xf numFmtId="0" fontId="91" fillId="0" borderId="12" xfId="0" applyFont="1" applyBorder="1" applyAlignment="1">
      <alignment horizontal="right" vertical="center"/>
    </xf>
    <xf numFmtId="0" fontId="92" fillId="0" borderId="12" xfId="0" applyFont="1" applyBorder="1" applyAlignment="1">
      <alignment horizontal="right"/>
    </xf>
    <xf numFmtId="164" fontId="91" fillId="0" borderId="12" xfId="0" applyNumberFormat="1" applyFont="1" applyBorder="1" applyAlignment="1">
      <alignment horizontal="right"/>
    </xf>
    <xf numFmtId="166" fontId="91" fillId="24" borderId="12" xfId="0" applyNumberFormat="1" applyFont="1" applyFill="1" applyBorder="1" applyAlignment="1">
      <alignment horizontal="right" vertical="center"/>
    </xf>
    <xf numFmtId="164" fontId="89" fillId="0" borderId="12" xfId="0" applyNumberFormat="1" applyFont="1" applyBorder="1"/>
    <xf numFmtId="0" fontId="23" fillId="0" borderId="0" xfId="0" applyFont="1" applyAlignment="1">
      <alignment horizontal="center"/>
    </xf>
    <xf numFmtId="0" fontId="89" fillId="0" borderId="13" xfId="0" applyFont="1" applyBorder="1" applyAlignment="1">
      <alignment horizontal="right"/>
    </xf>
    <xf numFmtId="0" fontId="91" fillId="0" borderId="13" xfId="0" applyFont="1" applyBorder="1" applyAlignment="1"/>
    <xf numFmtId="0" fontId="23" fillId="0" borderId="0" xfId="0" applyFont="1" applyBorder="1" applyAlignment="1">
      <alignment horizontal="center"/>
    </xf>
    <xf numFmtId="0" fontId="91" fillId="0" borderId="0" xfId="0" applyFont="1" applyBorder="1" applyAlignment="1">
      <alignment wrapText="1"/>
    </xf>
    <xf numFmtId="0" fontId="91" fillId="0" borderId="0" xfId="0" applyFont="1" applyBorder="1"/>
    <xf numFmtId="0" fontId="92" fillId="0" borderId="0" xfId="0" applyFont="1" applyBorder="1" applyAlignment="1">
      <alignment horizontal="right"/>
    </xf>
    <xf numFmtId="0" fontId="89" fillId="0" borderId="0" xfId="0" applyFont="1" applyBorder="1" applyAlignment="1">
      <alignment horizontal="right"/>
    </xf>
    <xf numFmtId="4" fontId="91" fillId="0" borderId="0" xfId="0" applyNumberFormat="1" applyFont="1" applyBorder="1" applyAlignment="1">
      <alignment horizontal="right"/>
    </xf>
    <xf numFmtId="0" fontId="89" fillId="0" borderId="23" xfId="0" applyFont="1" applyBorder="1" applyAlignment="1">
      <alignment wrapText="1"/>
    </xf>
    <xf numFmtId="0" fontId="91" fillId="0" borderId="23" xfId="0" applyFont="1" applyBorder="1"/>
    <xf numFmtId="0" fontId="92" fillId="0" borderId="23" xfId="0" applyFont="1" applyBorder="1" applyAlignment="1">
      <alignment horizontal="right"/>
    </xf>
    <xf numFmtId="0" fontId="89" fillId="0" borderId="23" xfId="0" applyFont="1" applyBorder="1" applyAlignment="1">
      <alignment horizontal="right"/>
    </xf>
    <xf numFmtId="0" fontId="91" fillId="0" borderId="23" xfId="0" applyFont="1" applyBorder="1" applyAlignment="1">
      <alignment horizontal="right"/>
    </xf>
    <xf numFmtId="0" fontId="91" fillId="0" borderId="0" xfId="0" applyFont="1" applyBorder="1" applyAlignment="1">
      <alignment shrinkToFit="1"/>
    </xf>
    <xf numFmtId="0" fontId="89" fillId="0" borderId="23" xfId="0" applyFont="1" applyBorder="1"/>
    <xf numFmtId="0" fontId="90" fillId="0" borderId="23" xfId="0" applyFont="1" applyBorder="1" applyAlignment="1">
      <alignment horizontal="right"/>
    </xf>
    <xf numFmtId="166" fontId="91" fillId="0" borderId="23" xfId="0" applyNumberFormat="1" applyFont="1" applyBorder="1" applyAlignment="1">
      <alignment horizontal="right"/>
    </xf>
    <xf numFmtId="0" fontId="91" fillId="0" borderId="41" xfId="0" applyFont="1" applyBorder="1" applyAlignment="1">
      <alignment shrinkToFit="1"/>
    </xf>
    <xf numFmtId="0" fontId="89" fillId="0" borderId="78" xfId="0" applyFont="1" applyBorder="1"/>
    <xf numFmtId="0" fontId="90" fillId="0" borderId="78" xfId="0" applyFont="1" applyBorder="1" applyAlignment="1">
      <alignment horizontal="right"/>
    </xf>
    <xf numFmtId="0" fontId="89" fillId="0" borderId="78" xfId="0" applyFont="1" applyBorder="1" applyAlignment="1">
      <alignment horizontal="right"/>
    </xf>
    <xf numFmtId="0" fontId="91" fillId="0" borderId="78" xfId="0" applyFont="1" applyBorder="1" applyAlignment="1">
      <alignment horizontal="right"/>
    </xf>
    <xf numFmtId="0" fontId="91" fillId="0" borderId="79" xfId="0" applyFont="1" applyFill="1" applyBorder="1" applyAlignment="1">
      <alignment horizontal="right"/>
    </xf>
    <xf numFmtId="0" fontId="144" fillId="0" borderId="75" xfId="0" applyFont="1" applyBorder="1" applyAlignment="1">
      <alignment horizontal="right"/>
    </xf>
    <xf numFmtId="0" fontId="91" fillId="0" borderId="14" xfId="0" applyFont="1" applyBorder="1" applyAlignment="1">
      <alignment horizontal="right"/>
    </xf>
    <xf numFmtId="0" fontId="91" fillId="0" borderId="10" xfId="0" applyFont="1" applyBorder="1" applyAlignment="1">
      <alignment horizontal="right"/>
    </xf>
    <xf numFmtId="0" fontId="57" fillId="0" borderId="0" xfId="0" applyFont="1" applyBorder="1" applyAlignment="1">
      <alignment wrapText="1"/>
    </xf>
    <xf numFmtId="0" fontId="147" fillId="0" borderId="0" xfId="71" applyFont="1" applyAlignment="1">
      <alignment vertical="center"/>
    </xf>
    <xf numFmtId="0" fontId="51" fillId="0" borderId="0" xfId="0" applyFont="1" applyAlignment="1">
      <alignment horizontal="center"/>
    </xf>
    <xf numFmtId="3" fontId="26" fillId="0" borderId="0" xfId="0" applyNumberFormat="1" applyFont="1" applyAlignment="1">
      <alignment horizontal="center"/>
    </xf>
    <xf numFmtId="3" fontId="23" fillId="0" borderId="12" xfId="0" applyNumberFormat="1" applyFont="1" applyBorder="1" applyAlignment="1">
      <alignment horizontal="center"/>
    </xf>
    <xf numFmtId="0" fontId="51" fillId="0" borderId="10" xfId="0" applyFont="1" applyBorder="1"/>
    <xf numFmtId="0" fontId="51" fillId="0" borderId="81" xfId="0" applyFont="1" applyBorder="1"/>
    <xf numFmtId="0" fontId="20" fillId="0" borderId="19" xfId="0" applyFont="1" applyBorder="1"/>
    <xf numFmtId="3" fontId="36" fillId="0" borderId="67" xfId="78" applyNumberFormat="1" applyFont="1" applyBorder="1"/>
    <xf numFmtId="3" fontId="36" fillId="0" borderId="56" xfId="78" applyNumberFormat="1" applyFont="1" applyBorder="1"/>
    <xf numFmtId="3" fontId="25" fillId="0" borderId="56" xfId="78" applyNumberFormat="1" applyFont="1" applyBorder="1"/>
    <xf numFmtId="3" fontId="58" fillId="0" borderId="56" xfId="78" applyNumberFormat="1" applyFont="1" applyBorder="1"/>
    <xf numFmtId="3" fontId="80" fillId="0" borderId="56" xfId="78" applyNumberFormat="1" applyFont="1" applyBorder="1" applyAlignment="1">
      <alignment vertical="center"/>
    </xf>
    <xf numFmtId="3" fontId="25" fillId="0" borderId="60" xfId="78" applyNumberFormat="1" applyFont="1" applyBorder="1"/>
    <xf numFmtId="3" fontId="35" fillId="0" borderId="56" xfId="78" applyNumberFormat="1" applyFont="1" applyBorder="1"/>
    <xf numFmtId="3" fontId="30" fillId="0" borderId="62" xfId="78" applyNumberFormat="1" applyFont="1" applyBorder="1" applyAlignment="1">
      <alignment vertical="center"/>
    </xf>
    <xf numFmtId="3" fontId="113" fillId="0" borderId="56" xfId="78" applyNumberFormat="1" applyFont="1" applyBorder="1"/>
    <xf numFmtId="3" fontId="120" fillId="0" borderId="56" xfId="78" applyNumberFormat="1" applyFont="1" applyBorder="1"/>
    <xf numFmtId="0" fontId="28" fillId="0" borderId="0" xfId="78" applyFont="1" applyBorder="1"/>
    <xf numFmtId="0" fontId="36" fillId="0" borderId="0" xfId="78" applyFont="1" applyBorder="1"/>
    <xf numFmtId="1" fontId="35" fillId="0" borderId="0" xfId="78" applyNumberFormat="1" applyFont="1" applyBorder="1"/>
    <xf numFmtId="0" fontId="58" fillId="0" borderId="0" xfId="78" applyFont="1" applyBorder="1"/>
    <xf numFmtId="0" fontId="25" fillId="0" borderId="0" xfId="0" applyFont="1" applyBorder="1" applyAlignment="1">
      <alignment horizontal="center" vertical="center"/>
    </xf>
    <xf numFmtId="3" fontId="86" fillId="0" borderId="106" xfId="0" applyNumberFormat="1" applyFont="1" applyBorder="1" applyAlignment="1">
      <alignment horizontal="center" vertical="center" wrapText="1"/>
    </xf>
    <xf numFmtId="0" fontId="31" fillId="0" borderId="32" xfId="0" applyFont="1" applyBorder="1" applyAlignment="1">
      <alignment horizontal="center"/>
    </xf>
    <xf numFmtId="0" fontId="31" fillId="0" borderId="56" xfId="0" applyFont="1" applyBorder="1" applyAlignment="1">
      <alignment horizontal="center"/>
    </xf>
    <xf numFmtId="1" fontId="56" fillId="0" borderId="25" xfId="0" applyNumberFormat="1" applyFont="1" applyBorder="1" applyAlignment="1">
      <alignment horizontal="center" vertical="center"/>
    </xf>
    <xf numFmtId="0" fontId="38" fillId="0" borderId="0" xfId="0" applyFont="1" applyBorder="1"/>
    <xf numFmtId="0" fontId="79" fillId="0" borderId="0" xfId="0" applyFont="1" applyBorder="1"/>
    <xf numFmtId="0" fontId="56" fillId="0" borderId="25" xfId="0" applyFont="1" applyBorder="1" applyAlignment="1">
      <alignment vertical="center" wrapText="1"/>
    </xf>
    <xf numFmtId="3" fontId="30" fillId="0" borderId="72" xfId="0" applyNumberFormat="1" applyFont="1" applyFill="1" applyBorder="1"/>
    <xf numFmtId="165" fontId="28" fillId="0" borderId="106" xfId="0" applyNumberFormat="1" applyFont="1" applyBorder="1" applyAlignment="1">
      <alignment horizontal="center" vertical="center"/>
    </xf>
    <xf numFmtId="0" fontId="23" fillId="0" borderId="0" xfId="0" applyFont="1" applyBorder="1"/>
    <xf numFmtId="165" fontId="25" fillId="0" borderId="58" xfId="0" applyNumberFormat="1" applyFont="1" applyBorder="1" applyAlignment="1">
      <alignment horizontal="center" vertical="center"/>
    </xf>
    <xf numFmtId="166" fontId="91" fillId="24" borderId="106" xfId="0" applyNumberFormat="1" applyFont="1" applyFill="1" applyBorder="1" applyAlignment="1">
      <alignment horizontal="right" vertical="center"/>
    </xf>
    <xf numFmtId="166" fontId="144" fillId="24" borderId="92" xfId="0" applyNumberFormat="1" applyFont="1" applyFill="1" applyBorder="1" applyAlignment="1">
      <alignment horizontal="right" vertical="center"/>
    </xf>
    <xf numFmtId="0" fontId="119" fillId="0" borderId="56" xfId="0" applyFont="1" applyBorder="1"/>
    <xf numFmtId="0" fontId="144" fillId="0" borderId="56" xfId="0" applyFont="1" applyBorder="1" applyAlignment="1"/>
    <xf numFmtId="0" fontId="144" fillId="0" borderId="107" xfId="0" applyFont="1" applyBorder="1" applyAlignment="1">
      <alignment horizontal="right"/>
    </xf>
    <xf numFmtId="0" fontId="144" fillId="0" borderId="76" xfId="0" applyFont="1" applyBorder="1" applyAlignment="1">
      <alignment horizontal="right"/>
    </xf>
    <xf numFmtId="0" fontId="144" fillId="0" borderId="56" xfId="0" applyFont="1" applyBorder="1" applyAlignment="1">
      <alignment horizontal="right"/>
    </xf>
    <xf numFmtId="0" fontId="144" fillId="0" borderId="79" xfId="0" applyFont="1" applyBorder="1" applyAlignment="1">
      <alignment horizontal="right"/>
    </xf>
    <xf numFmtId="0" fontId="92" fillId="0" borderId="0" xfId="0" applyFont="1" applyBorder="1" applyAlignment="1">
      <alignment wrapText="1"/>
    </xf>
    <xf numFmtId="0" fontId="89" fillId="0" borderId="14" xfId="0" applyFont="1" applyBorder="1" applyAlignment="1">
      <alignment wrapText="1"/>
    </xf>
    <xf numFmtId="0" fontId="92" fillId="0" borderId="14" xfId="0" applyFont="1" applyBorder="1" applyAlignment="1">
      <alignment wrapText="1"/>
    </xf>
    <xf numFmtId="0" fontId="91" fillId="0" borderId="14" xfId="0" applyFont="1" applyBorder="1" applyAlignment="1">
      <alignment wrapText="1"/>
    </xf>
    <xf numFmtId="0" fontId="144" fillId="0" borderId="61" xfId="0" applyFont="1" applyBorder="1" applyAlignment="1">
      <alignment horizontal="right"/>
    </xf>
    <xf numFmtId="3" fontId="137" fillId="0" borderId="0" xfId="0" applyNumberFormat="1" applyFont="1" applyBorder="1"/>
    <xf numFmtId="3" fontId="137" fillId="0" borderId="56" xfId="0" applyNumberFormat="1" applyFont="1" applyBorder="1"/>
    <xf numFmtId="3" fontId="120" fillId="0" borderId="0" xfId="0" applyNumberFormat="1" applyFont="1"/>
    <xf numFmtId="0" fontId="120" fillId="0" borderId="56" xfId="0" applyFont="1" applyBorder="1"/>
    <xf numFmtId="3" fontId="149" fillId="0" borderId="0" xfId="0" applyNumberFormat="1" applyFont="1" applyBorder="1"/>
    <xf numFmtId="3" fontId="139" fillId="0" borderId="0" xfId="0" applyNumberFormat="1" applyFont="1" applyBorder="1"/>
    <xf numFmtId="3" fontId="139" fillId="0" borderId="0" xfId="0" applyNumberFormat="1" applyFont="1" applyBorder="1" applyAlignment="1">
      <alignment wrapText="1"/>
    </xf>
    <xf numFmtId="3" fontId="113" fillId="0" borderId="0" xfId="78" applyNumberFormat="1" applyFont="1" applyBorder="1" applyAlignment="1">
      <alignment vertical="center"/>
    </xf>
    <xf numFmtId="3" fontId="120" fillId="0" borderId="0" xfId="78" applyNumberFormat="1" applyFont="1" applyBorder="1" applyAlignment="1">
      <alignment vertical="center"/>
    </xf>
    <xf numFmtId="3" fontId="113" fillId="0" borderId="0" xfId="78" applyNumberFormat="1" applyFont="1" applyAlignment="1">
      <alignment vertical="center"/>
    </xf>
    <xf numFmtId="3" fontId="120" fillId="0" borderId="0" xfId="78" applyNumberFormat="1" applyFont="1" applyAlignment="1">
      <alignment vertical="center"/>
    </xf>
    <xf numFmtId="0" fontId="113" fillId="0" borderId="0" xfId="78" applyFont="1" applyBorder="1"/>
    <xf numFmtId="3" fontId="113" fillId="0" borderId="37" xfId="78" applyNumberFormat="1" applyFont="1" applyBorder="1" applyAlignment="1">
      <alignment vertical="center"/>
    </xf>
    <xf numFmtId="3" fontId="120" fillId="0" borderId="37" xfId="78" applyNumberFormat="1" applyFont="1" applyBorder="1" applyAlignment="1">
      <alignment vertical="center"/>
    </xf>
    <xf numFmtId="3" fontId="120" fillId="0" borderId="37" xfId="78" applyNumberFormat="1" applyFont="1" applyBorder="1"/>
    <xf numFmtId="3" fontId="113" fillId="0" borderId="37" xfId="78" applyNumberFormat="1" applyFont="1" applyBorder="1"/>
    <xf numFmtId="164" fontId="107" fillId="0" borderId="0" xfId="71" applyNumberFormat="1" applyFont="1" applyFill="1" applyBorder="1" applyAlignment="1">
      <alignment vertical="center"/>
    </xf>
    <xf numFmtId="3" fontId="134" fillId="0" borderId="69" xfId="71" applyNumberFormat="1" applyFont="1" applyFill="1" applyBorder="1" applyAlignment="1">
      <alignment horizontal="center" vertical="center" wrapText="1"/>
    </xf>
    <xf numFmtId="0" fontId="150" fillId="0" borderId="43" xfId="71" applyFont="1" applyBorder="1" applyAlignment="1">
      <alignment vertical="center" wrapText="1"/>
    </xf>
    <xf numFmtId="0" fontId="117" fillId="0" borderId="108" xfId="71" applyFont="1" applyBorder="1" applyAlignment="1">
      <alignment vertical="center"/>
    </xf>
    <xf numFmtId="0" fontId="134" fillId="0" borderId="23" xfId="71" applyFont="1" applyBorder="1" applyAlignment="1">
      <alignment vertical="center"/>
    </xf>
    <xf numFmtId="3" fontId="151" fillId="0" borderId="23" xfId="71" applyNumberFormat="1" applyFont="1" applyBorder="1" applyAlignment="1">
      <alignment vertical="center"/>
    </xf>
    <xf numFmtId="0" fontId="135" fillId="0" borderId="0" xfId="71" applyFont="1" applyAlignment="1">
      <alignment wrapText="1"/>
    </xf>
    <xf numFmtId="3" fontId="152" fillId="0" borderId="23" xfId="71" applyNumberFormat="1" applyFont="1" applyBorder="1" applyAlignment="1">
      <alignment vertical="center"/>
    </xf>
    <xf numFmtId="0" fontId="98" fillId="0" borderId="23" xfId="71" applyFont="1" applyBorder="1" applyAlignment="1">
      <alignment vertical="center" wrapText="1"/>
    </xf>
    <xf numFmtId="3" fontId="113" fillId="0" borderId="23" xfId="71" applyNumberFormat="1" applyFont="1" applyBorder="1" applyAlignment="1">
      <alignment vertical="center" wrapText="1"/>
    </xf>
    <xf numFmtId="3" fontId="118" fillId="0" borderId="23" xfId="71" applyNumberFormat="1" applyFont="1" applyBorder="1" applyAlignment="1">
      <alignment horizontal="right" vertical="center"/>
    </xf>
    <xf numFmtId="0" fontId="134" fillId="0" borderId="23" xfId="71" applyFont="1" applyBorder="1" applyAlignment="1">
      <alignment vertical="center" wrapText="1"/>
    </xf>
    <xf numFmtId="0" fontId="103" fillId="0" borderId="23" xfId="71" applyFont="1" applyBorder="1" applyAlignment="1">
      <alignment vertical="center" wrapText="1"/>
    </xf>
    <xf numFmtId="3" fontId="152" fillId="0" borderId="23" xfId="71" applyNumberFormat="1" applyFont="1" applyBorder="1" applyAlignment="1">
      <alignment vertical="center" wrapText="1"/>
    </xf>
    <xf numFmtId="0" fontId="153" fillId="0" borderId="56" xfId="71" applyFont="1" applyBorder="1" applyAlignment="1">
      <alignment vertical="center"/>
    </xf>
    <xf numFmtId="3" fontId="154" fillId="0" borderId="23" xfId="71" applyNumberFormat="1" applyFont="1" applyBorder="1" applyAlignment="1">
      <alignment vertical="center"/>
    </xf>
    <xf numFmtId="3" fontId="155" fillId="0" borderId="23" xfId="75" applyNumberFormat="1" applyFont="1" applyBorder="1" applyAlignment="1">
      <alignment vertical="center"/>
    </xf>
    <xf numFmtId="3" fontId="31" fillId="0" borderId="24" xfId="71" applyNumberFormat="1" applyFont="1" applyBorder="1" applyAlignment="1">
      <alignment vertical="center"/>
    </xf>
    <xf numFmtId="3" fontId="106" fillId="0" borderId="109" xfId="71" applyNumberFormat="1" applyFont="1" applyBorder="1" applyAlignment="1">
      <alignment vertical="center"/>
    </xf>
    <xf numFmtId="0" fontId="156" fillId="0" borderId="0" xfId="71" applyFont="1" applyAlignment="1">
      <alignment vertical="center"/>
    </xf>
    <xf numFmtId="3" fontId="35" fillId="0" borderId="0" xfId="78" applyNumberFormat="1" applyFont="1" applyAlignment="1">
      <alignment vertical="center"/>
    </xf>
    <xf numFmtId="3" fontId="35" fillId="0" borderId="0" xfId="78" applyNumberFormat="1" applyFont="1" applyFill="1" applyBorder="1"/>
    <xf numFmtId="3" fontId="30" fillId="0" borderId="0" xfId="78" applyNumberFormat="1" applyFont="1" applyFill="1" applyBorder="1"/>
    <xf numFmtId="3" fontId="35" fillId="0" borderId="0" xfId="78" applyNumberFormat="1" applyFont="1" applyFill="1"/>
    <xf numFmtId="3" fontId="30" fillId="0" borderId="37" xfId="78" applyNumberFormat="1" applyFont="1" applyBorder="1"/>
    <xf numFmtId="0" fontId="36" fillId="0" borderId="21" xfId="78" applyFont="1" applyBorder="1" applyAlignment="1">
      <alignment wrapText="1"/>
    </xf>
    <xf numFmtId="0" fontId="113" fillId="0" borderId="21" xfId="78" applyFont="1" applyBorder="1" applyAlignment="1">
      <alignment wrapText="1"/>
    </xf>
    <xf numFmtId="3" fontId="31" fillId="0" borderId="56" xfId="0" applyNumberFormat="1" applyFont="1" applyBorder="1"/>
    <xf numFmtId="3" fontId="137" fillId="0" borderId="0" xfId="0" applyNumberFormat="1" applyFont="1"/>
    <xf numFmtId="0" fontId="157" fillId="0" borderId="0" xfId="0" applyFont="1"/>
    <xf numFmtId="3" fontId="158" fillId="0" borderId="0" xfId="0" applyNumberFormat="1" applyFont="1"/>
    <xf numFmtId="3" fontId="158" fillId="0" borderId="56" xfId="0" applyNumberFormat="1" applyFont="1" applyBorder="1"/>
    <xf numFmtId="3" fontId="159" fillId="0" borderId="26" xfId="0" applyNumberFormat="1" applyFont="1" applyBorder="1"/>
    <xf numFmtId="3" fontId="159" fillId="0" borderId="72" xfId="0" applyNumberFormat="1" applyFont="1" applyBorder="1"/>
    <xf numFmtId="0" fontId="157" fillId="0" borderId="56" xfId="0" applyFont="1" applyBorder="1"/>
    <xf numFmtId="0" fontId="160" fillId="0" borderId="21" xfId="78" applyFont="1" applyBorder="1" applyAlignment="1">
      <alignment wrapText="1"/>
    </xf>
    <xf numFmtId="0" fontId="160" fillId="0" borderId="21" xfId="78" applyFont="1" applyBorder="1"/>
    <xf numFmtId="0" fontId="113" fillId="0" borderId="21" xfId="78" applyFont="1" applyBorder="1" applyAlignment="1">
      <alignment vertical="center"/>
    </xf>
    <xf numFmtId="0" fontId="28" fillId="0" borderId="56" xfId="78" applyFont="1" applyBorder="1" applyAlignment="1">
      <alignment vertical="center"/>
    </xf>
    <xf numFmtId="0" fontId="28" fillId="0" borderId="0" xfId="78" applyFont="1" applyAlignment="1">
      <alignment vertical="center"/>
    </xf>
    <xf numFmtId="0" fontId="28" fillId="0" borderId="0" xfId="78" applyFont="1" applyBorder="1" applyAlignment="1">
      <alignment vertical="center"/>
    </xf>
    <xf numFmtId="3" fontId="38" fillId="0" borderId="0" xfId="0" applyNumberFormat="1" applyFont="1"/>
    <xf numFmtId="0" fontId="85" fillId="0" borderId="0" xfId="0" applyFont="1" applyAlignment="1">
      <alignment horizontal="center"/>
    </xf>
    <xf numFmtId="0" fontId="163" fillId="0" borderId="0" xfId="0" applyFont="1"/>
    <xf numFmtId="0" fontId="85" fillId="0" borderId="0" xfId="0" applyFont="1" applyAlignment="1">
      <alignment horizontal="right"/>
    </xf>
    <xf numFmtId="3" fontId="66" fillId="0" borderId="73" xfId="0" applyNumberFormat="1" applyFont="1" applyBorder="1" applyAlignment="1">
      <alignment horizontal="center" vertical="center" wrapText="1"/>
    </xf>
    <xf numFmtId="0" fontId="163" fillId="0" borderId="21" xfId="0" applyFont="1" applyBorder="1"/>
    <xf numFmtId="0" fontId="85" fillId="0" borderId="0" xfId="0" applyFont="1" applyBorder="1" applyAlignment="1">
      <alignment horizontal="center"/>
    </xf>
    <xf numFmtId="0" fontId="164" fillId="0" borderId="75" xfId="0" applyFont="1" applyBorder="1" applyAlignment="1">
      <alignment horizontal="left" vertical="center"/>
    </xf>
    <xf numFmtId="3" fontId="85" fillId="0" borderId="0" xfId="0" applyNumberFormat="1" applyFont="1" applyBorder="1"/>
    <xf numFmtId="3" fontId="85" fillId="0" borderId="76" xfId="0" applyNumberFormat="1" applyFont="1" applyBorder="1"/>
    <xf numFmtId="0" fontId="163" fillId="0" borderId="0" xfId="0" applyFont="1" applyBorder="1"/>
    <xf numFmtId="0" fontId="66" fillId="0" borderId="0" xfId="0" applyFont="1" applyBorder="1" applyAlignment="1">
      <alignment horizontal="left" vertical="center"/>
    </xf>
    <xf numFmtId="3" fontId="76" fillId="0" borderId="0" xfId="0" applyNumberFormat="1" applyFont="1" applyBorder="1"/>
    <xf numFmtId="3" fontId="85" fillId="0" borderId="56" xfId="0" applyNumberFormat="1" applyFont="1" applyBorder="1"/>
    <xf numFmtId="0" fontId="66" fillId="0" borderId="26" xfId="0" applyFont="1" applyBorder="1" applyAlignment="1">
      <alignment horizontal="left" vertical="center"/>
    </xf>
    <xf numFmtId="3" fontId="66" fillId="0" borderId="26" xfId="0" applyNumberFormat="1" applyFont="1" applyFill="1" applyBorder="1"/>
    <xf numFmtId="0" fontId="165" fillId="0" borderId="0" xfId="0" applyFont="1" applyBorder="1"/>
    <xf numFmtId="0" fontId="165" fillId="0" borderId="0" xfId="0" applyFont="1"/>
    <xf numFmtId="0" fontId="162" fillId="0" borderId="0" xfId="0" applyFont="1" applyBorder="1" applyAlignment="1">
      <alignment horizontal="left" vertical="center"/>
    </xf>
    <xf numFmtId="3" fontId="116" fillId="0" borderId="0" xfId="0" applyNumberFormat="1" applyFont="1" applyBorder="1"/>
    <xf numFmtId="3" fontId="116" fillId="0" borderId="56" xfId="0" applyNumberFormat="1" applyFont="1" applyBorder="1"/>
    <xf numFmtId="0" fontId="66" fillId="0" borderId="37" xfId="0" applyFont="1" applyBorder="1" applyAlignment="1">
      <alignment horizontal="left" vertical="center"/>
    </xf>
    <xf numFmtId="0" fontId="85" fillId="0" borderId="0" xfId="0" applyFont="1" applyBorder="1" applyAlignment="1">
      <alignment horizontal="left" vertical="center"/>
    </xf>
    <xf numFmtId="3" fontId="166" fillId="0" borderId="0" xfId="0" applyNumberFormat="1" applyFont="1" applyBorder="1"/>
    <xf numFmtId="3" fontId="166" fillId="0" borderId="56" xfId="0" applyNumberFormat="1" applyFont="1" applyBorder="1"/>
    <xf numFmtId="0" fontId="162" fillId="0" borderId="0" xfId="0" applyFont="1" applyBorder="1"/>
    <xf numFmtId="0" fontId="76" fillId="0" borderId="0" xfId="0" applyFont="1" applyBorder="1" applyAlignment="1">
      <alignment horizontal="left" vertical="center" wrapText="1"/>
    </xf>
    <xf numFmtId="3" fontId="167" fillId="0" borderId="56" xfId="0" applyNumberFormat="1" applyFont="1" applyBorder="1" applyAlignment="1">
      <alignment vertical="center" wrapText="1"/>
    </xf>
    <xf numFmtId="0" fontId="85" fillId="0" borderId="0" xfId="0" applyFont="1" applyBorder="1" applyAlignment="1">
      <alignment horizontal="left" vertical="center" wrapText="1"/>
    </xf>
    <xf numFmtId="0" fontId="66" fillId="0" borderId="26" xfId="0" applyFont="1" applyBorder="1"/>
    <xf numFmtId="0" fontId="66" fillId="0" borderId="0" xfId="0" applyFont="1" applyBorder="1"/>
    <xf numFmtId="0" fontId="164" fillId="0" borderId="0" xfId="0" applyFont="1" applyBorder="1"/>
    <xf numFmtId="0" fontId="168" fillId="0" borderId="0" xfId="0" applyFont="1" applyBorder="1"/>
    <xf numFmtId="0" fontId="66" fillId="0" borderId="26" xfId="0" applyFont="1" applyBorder="1" applyAlignment="1">
      <alignment horizontal="left"/>
    </xf>
    <xf numFmtId="0" fontId="66" fillId="0" borderId="0" xfId="0" applyFont="1"/>
    <xf numFmtId="0" fontId="76" fillId="0" borderId="0" xfId="0" applyFont="1" applyBorder="1"/>
    <xf numFmtId="3" fontId="66" fillId="0" borderId="0" xfId="0" applyNumberFormat="1" applyFont="1" applyFill="1"/>
    <xf numFmtId="0" fontId="169" fillId="0" borderId="0" xfId="0" applyFont="1"/>
    <xf numFmtId="3" fontId="161" fillId="0" borderId="0" xfId="78" applyNumberFormat="1" applyFont="1" applyBorder="1" applyAlignment="1">
      <alignment vertical="center"/>
    </xf>
    <xf numFmtId="3" fontId="170" fillId="0" borderId="0" xfId="78" applyNumberFormat="1" applyFont="1" applyBorder="1" applyAlignment="1">
      <alignment vertical="center"/>
    </xf>
    <xf numFmtId="0" fontId="171" fillId="0" borderId="0" xfId="0" applyFont="1"/>
    <xf numFmtId="0" fontId="171" fillId="0" borderId="0" xfId="0" applyFont="1" applyAlignment="1">
      <alignment wrapText="1"/>
    </xf>
    <xf numFmtId="3" fontId="56" fillId="0" borderId="21" xfId="0" applyNumberFormat="1" applyFont="1" applyBorder="1" applyAlignment="1">
      <alignment vertical="center"/>
    </xf>
    <xf numFmtId="3" fontId="56" fillId="0" borderId="0" xfId="0" applyNumberFormat="1" applyFont="1" applyAlignment="1">
      <alignment vertical="center"/>
    </xf>
    <xf numFmtId="3" fontId="56" fillId="0" borderId="0" xfId="0" applyNumberFormat="1" applyFont="1" applyBorder="1" applyAlignment="1">
      <alignment horizontal="center" vertical="center" wrapText="1"/>
    </xf>
    <xf numFmtId="3" fontId="56" fillId="0" borderId="18" xfId="0" applyNumberFormat="1" applyFont="1" applyBorder="1" applyAlignment="1">
      <alignment horizontal="center" vertical="center" wrapText="1"/>
    </xf>
    <xf numFmtId="3" fontId="86" fillId="0" borderId="0" xfId="0" applyNumberFormat="1" applyFont="1" applyBorder="1"/>
    <xf numFmtId="3" fontId="76" fillId="0" borderId="56" xfId="0" applyNumberFormat="1" applyFont="1" applyBorder="1"/>
    <xf numFmtId="3" fontId="167" fillId="0" borderId="0" xfId="0" applyNumberFormat="1" applyFont="1" applyBorder="1" applyAlignment="1">
      <alignment vertical="center"/>
    </xf>
    <xf numFmtId="3" fontId="116" fillId="0" borderId="0" xfId="0" applyNumberFormat="1" applyFont="1" applyBorder="1" applyAlignment="1">
      <alignment vertical="center"/>
    </xf>
    <xf numFmtId="0" fontId="163" fillId="0" borderId="0" xfId="0" applyFont="1" applyAlignment="1">
      <alignment vertical="center"/>
    </xf>
    <xf numFmtId="0" fontId="76" fillId="0" borderId="0" xfId="0" applyFont="1" applyAlignment="1">
      <alignment vertical="center"/>
    </xf>
    <xf numFmtId="0" fontId="76" fillId="0" borderId="0" xfId="0" applyFont="1" applyBorder="1" applyAlignment="1">
      <alignment vertical="center" wrapText="1"/>
    </xf>
    <xf numFmtId="0" fontId="76" fillId="0" borderId="0" xfId="0" applyFont="1" applyBorder="1" applyAlignment="1">
      <alignment wrapText="1"/>
    </xf>
    <xf numFmtId="0" fontId="56" fillId="0" borderId="0" xfId="0" applyFont="1" applyAlignment="1">
      <alignment vertical="center" wrapText="1"/>
    </xf>
    <xf numFmtId="3" fontId="86" fillId="0" borderId="26" xfId="0" applyNumberFormat="1" applyFont="1" applyBorder="1"/>
    <xf numFmtId="3" fontId="31" fillId="0" borderId="23" xfId="71" applyNumberFormat="1" applyFont="1" applyBorder="1" applyAlignment="1">
      <alignment horizontal="right" vertical="center"/>
    </xf>
    <xf numFmtId="3" fontId="23" fillId="25" borderId="23" xfId="71" applyNumberFormat="1" applyFont="1" applyFill="1" applyBorder="1" applyAlignment="1">
      <alignment vertical="center"/>
    </xf>
    <xf numFmtId="3" fontId="76" fillId="25" borderId="0" xfId="0" applyNumberFormat="1" applyFont="1" applyFill="1" applyBorder="1"/>
    <xf numFmtId="3" fontId="76" fillId="25" borderId="65" xfId="0" applyNumberFormat="1" applyFont="1" applyFill="1" applyBorder="1"/>
    <xf numFmtId="3" fontId="76" fillId="25" borderId="56" xfId="0" applyNumberFormat="1" applyFont="1" applyFill="1" applyBorder="1"/>
    <xf numFmtId="3" fontId="174" fillId="0" borderId="0" xfId="0" applyNumberFormat="1" applyFont="1" applyBorder="1"/>
    <xf numFmtId="3" fontId="174" fillId="0" borderId="56" xfId="74" applyNumberFormat="1" applyFont="1" applyBorder="1"/>
    <xf numFmtId="3" fontId="157" fillId="0" borderId="0" xfId="0" applyNumberFormat="1" applyFont="1" applyBorder="1"/>
    <xf numFmtId="3" fontId="157" fillId="0" borderId="56" xfId="0" applyNumberFormat="1" applyFont="1" applyBorder="1"/>
    <xf numFmtId="3" fontId="158" fillId="0" borderId="0" xfId="0" applyNumberFormat="1" applyFont="1" applyBorder="1"/>
    <xf numFmtId="3" fontId="159" fillId="0" borderId="0" xfId="0" applyNumberFormat="1" applyFont="1" applyBorder="1"/>
    <xf numFmtId="3" fontId="175" fillId="0" borderId="0" xfId="0" applyNumberFormat="1" applyFont="1" applyBorder="1"/>
    <xf numFmtId="3" fontId="175" fillId="0" borderId="56" xfId="0" applyNumberFormat="1" applyFont="1" applyBorder="1"/>
    <xf numFmtId="3" fontId="159" fillId="0" borderId="56" xfId="0" applyNumberFormat="1" applyFont="1" applyBorder="1"/>
    <xf numFmtId="3" fontId="86" fillId="0" borderId="56" xfId="0" applyNumberFormat="1" applyFont="1" applyBorder="1"/>
    <xf numFmtId="0" fontId="50" fillId="0" borderId="0" xfId="77" applyFont="1" applyAlignment="1">
      <alignment horizontal="right"/>
    </xf>
    <xf numFmtId="0" fontId="50" fillId="0" borderId="0" xfId="77" applyFont="1" applyAlignment="1">
      <alignment horizontal="right"/>
    </xf>
    <xf numFmtId="3" fontId="20" fillId="0" borderId="0" xfId="0" applyNumberFormat="1" applyFont="1" applyBorder="1" applyAlignment="1">
      <alignment vertical="center"/>
    </xf>
    <xf numFmtId="3" fontId="51" fillId="0" borderId="56" xfId="0" applyNumberFormat="1" applyFont="1" applyBorder="1" applyAlignment="1">
      <alignment vertical="center"/>
    </xf>
    <xf numFmtId="3" fontId="51" fillId="0" borderId="64" xfId="0" applyNumberFormat="1" applyFont="1" applyBorder="1" applyAlignment="1">
      <alignment vertical="center"/>
    </xf>
    <xf numFmtId="3" fontId="51" fillId="0" borderId="21" xfId="0" applyNumberFormat="1" applyFont="1" applyBorder="1" applyAlignment="1">
      <alignment vertical="center"/>
    </xf>
    <xf numFmtId="3" fontId="51" fillId="0" borderId="0" xfId="0" applyNumberFormat="1" applyFont="1" applyBorder="1" applyAlignment="1">
      <alignment vertical="center"/>
    </xf>
    <xf numFmtId="0" fontId="51" fillId="0" borderId="56" xfId="0" applyFont="1" applyBorder="1" applyAlignment="1">
      <alignment vertical="center"/>
    </xf>
    <xf numFmtId="3" fontId="20" fillId="0" borderId="21" xfId="0" applyNumberFormat="1" applyFont="1" applyBorder="1" applyAlignment="1">
      <alignment vertical="center"/>
    </xf>
    <xf numFmtId="0" fontId="20" fillId="0" borderId="56" xfId="0" applyFont="1" applyBorder="1" applyAlignment="1">
      <alignment vertical="center"/>
    </xf>
    <xf numFmtId="3" fontId="20" fillId="0" borderId="0" xfId="0" applyNumberFormat="1" applyFont="1" applyBorder="1" applyAlignment="1">
      <alignment horizontal="right" vertical="center"/>
    </xf>
    <xf numFmtId="3" fontId="51" fillId="0" borderId="26" xfId="0" applyNumberFormat="1" applyFont="1" applyBorder="1" applyAlignment="1">
      <alignment vertical="center"/>
    </xf>
    <xf numFmtId="3" fontId="51" fillId="0" borderId="62" xfId="0" applyNumberFormat="1" applyFont="1" applyBorder="1" applyAlignment="1">
      <alignment vertical="center"/>
    </xf>
    <xf numFmtId="3" fontId="110" fillId="0" borderId="0" xfId="72" applyNumberFormat="1" applyFont="1" applyFill="1" applyAlignment="1"/>
    <xf numFmtId="3" fontId="0" fillId="0" borderId="0" xfId="0" applyNumberFormat="1" applyFill="1"/>
    <xf numFmtId="14" fontId="110" fillId="0" borderId="0" xfId="72" applyNumberFormat="1" applyFont="1" applyFill="1" applyBorder="1" applyAlignment="1" applyProtection="1">
      <alignment horizontal="right"/>
      <protection locked="0"/>
    </xf>
    <xf numFmtId="14" fontId="50" fillId="0" borderId="0" xfId="77" applyNumberFormat="1" applyFont="1" applyAlignment="1">
      <alignment horizontal="right"/>
    </xf>
    <xf numFmtId="3" fontId="56" fillId="0" borderId="52" xfId="0" applyNumberFormat="1" applyFont="1" applyBorder="1" applyAlignment="1">
      <alignment vertical="center"/>
    </xf>
    <xf numFmtId="3" fontId="56" fillId="0" borderId="21" xfId="0" applyNumberFormat="1" applyFont="1" applyBorder="1" applyAlignment="1">
      <alignment horizontal="left" vertical="center" wrapText="1"/>
    </xf>
    <xf numFmtId="3" fontId="56" fillId="0" borderId="18" xfId="0" applyNumberFormat="1" applyFont="1" applyBorder="1" applyAlignment="1">
      <alignment horizontal="right" vertical="center" wrapText="1"/>
    </xf>
    <xf numFmtId="3" fontId="57" fillId="0" borderId="52" xfId="0" applyNumberFormat="1" applyFont="1" applyBorder="1" applyAlignment="1">
      <alignment horizontal="center" vertical="center" wrapText="1"/>
    </xf>
    <xf numFmtId="3" fontId="57" fillId="0" borderId="56" xfId="0" applyNumberFormat="1" applyFont="1" applyBorder="1" applyAlignment="1">
      <alignment horizontal="center" vertical="center" wrapText="1"/>
    </xf>
    <xf numFmtId="3" fontId="56" fillId="0" borderId="56" xfId="0" applyNumberFormat="1" applyFont="1" applyBorder="1" applyAlignment="1">
      <alignment horizontal="center" vertical="center" wrapText="1"/>
    </xf>
    <xf numFmtId="3" fontId="56" fillId="0" borderId="21" xfId="0" applyNumberFormat="1" applyFont="1" applyFill="1" applyBorder="1"/>
    <xf numFmtId="3" fontId="56" fillId="0" borderId="56" xfId="0" applyNumberFormat="1" applyFont="1" applyFill="1" applyBorder="1"/>
    <xf numFmtId="3" fontId="56" fillId="0" borderId="21" xfId="0" applyNumberFormat="1" applyFont="1" applyBorder="1" applyAlignment="1">
      <alignment horizontal="right" vertical="center" wrapText="1"/>
    </xf>
    <xf numFmtId="3" fontId="56" fillId="0" borderId="0" xfId="0" applyNumberFormat="1" applyFont="1" applyBorder="1" applyAlignment="1">
      <alignment horizontal="right" vertical="center" wrapText="1"/>
    </xf>
    <xf numFmtId="3" fontId="56" fillId="0" borderId="21" xfId="0" applyNumberFormat="1" applyFont="1" applyBorder="1" applyAlignment="1">
      <alignment horizontal="right" vertical="center"/>
    </xf>
    <xf numFmtId="3" fontId="56" fillId="0" borderId="0" xfId="0" applyNumberFormat="1" applyFont="1" applyBorder="1" applyAlignment="1">
      <alignment horizontal="right" vertical="center"/>
    </xf>
    <xf numFmtId="3" fontId="56" fillId="0" borderId="18" xfId="0" applyNumberFormat="1" applyFont="1" applyBorder="1" applyAlignment="1">
      <alignment horizontal="right" vertical="center"/>
    </xf>
    <xf numFmtId="3" fontId="56" fillId="0" borderId="56" xfId="0" applyNumberFormat="1" applyFont="1" applyBorder="1" applyAlignment="1">
      <alignment horizontal="right" vertical="center"/>
    </xf>
    <xf numFmtId="0" fontId="76" fillId="0" borderId="56" xfId="0" applyFont="1" applyBorder="1" applyAlignment="1">
      <alignment vertical="center"/>
    </xf>
    <xf numFmtId="0" fontId="85" fillId="0" borderId="0" xfId="0" applyFont="1" applyAlignment="1">
      <alignment vertical="center"/>
    </xf>
    <xf numFmtId="0" fontId="121" fillId="0" borderId="0" xfId="71" applyFont="1" applyAlignment="1">
      <alignment horizontal="right" vertical="center"/>
    </xf>
    <xf numFmtId="0" fontId="177" fillId="0" borderId="0" xfId="0" applyFont="1" applyBorder="1"/>
    <xf numFmtId="0" fontId="177" fillId="0" borderId="0" xfId="0" applyFont="1" applyBorder="1" applyAlignment="1">
      <alignment horizontal="left" vertical="center"/>
    </xf>
    <xf numFmtId="0" fontId="76" fillId="0" borderId="0" xfId="0" applyFont="1" applyBorder="1" applyAlignment="1">
      <alignment horizontal="left" vertical="center"/>
    </xf>
    <xf numFmtId="3" fontId="86" fillId="0" borderId="37" xfId="0" applyNumberFormat="1" applyFont="1" applyBorder="1"/>
    <xf numFmtId="3" fontId="86" fillId="0" borderId="59" xfId="0" applyNumberFormat="1" applyFont="1" applyBorder="1"/>
    <xf numFmtId="3" fontId="55" fillId="0" borderId="0" xfId="0" applyNumberFormat="1" applyFont="1" applyAlignment="1"/>
    <xf numFmtId="49" fontId="28" fillId="0" borderId="38" xfId="78" applyNumberFormat="1" applyFont="1" applyBorder="1" applyAlignment="1">
      <alignment horizontal="center" vertical="center" wrapText="1"/>
    </xf>
    <xf numFmtId="3" fontId="36" fillId="0" borderId="37" xfId="78" applyNumberFormat="1" applyFont="1" applyFill="1" applyBorder="1" applyAlignment="1">
      <alignment horizontal="left" vertical="center" wrapText="1"/>
    </xf>
    <xf numFmtId="3" fontId="28" fillId="0" borderId="37" xfId="78" applyNumberFormat="1" applyFont="1" applyBorder="1"/>
    <xf numFmtId="3" fontId="35" fillId="0" borderId="59" xfId="78" applyNumberFormat="1" applyFont="1" applyBorder="1"/>
    <xf numFmtId="49" fontId="28" fillId="0" borderId="32" xfId="78" applyNumberFormat="1" applyFont="1" applyBorder="1" applyAlignment="1">
      <alignment horizontal="center" vertical="center" wrapText="1"/>
    </xf>
    <xf numFmtId="3" fontId="28" fillId="0" borderId="26" xfId="78" applyNumberFormat="1" applyFont="1" applyBorder="1"/>
    <xf numFmtId="3" fontId="35" fillId="0" borderId="26" xfId="78" applyNumberFormat="1" applyFont="1" applyBorder="1"/>
    <xf numFmtId="3" fontId="35" fillId="0" borderId="62" xfId="78" applyNumberFormat="1" applyFont="1" applyBorder="1"/>
    <xf numFmtId="3" fontId="122" fillId="0" borderId="21" xfId="0" applyNumberFormat="1" applyFont="1" applyBorder="1"/>
    <xf numFmtId="0" fontId="158" fillId="0" borderId="0" xfId="0" applyFont="1"/>
    <xf numFmtId="3" fontId="20" fillId="0" borderId="21" xfId="0" applyNumberFormat="1" applyFont="1" applyBorder="1" applyAlignment="1">
      <alignment horizontal="right" vertical="center"/>
    </xf>
    <xf numFmtId="14" fontId="110" fillId="0" borderId="0" xfId="72" applyNumberFormat="1" applyFont="1" applyFill="1" applyAlignment="1">
      <alignment horizontal="right"/>
    </xf>
    <xf numFmtId="0" fontId="110" fillId="0" borderId="0" xfId="72" applyFont="1" applyFill="1" applyBorder="1" applyAlignment="1" applyProtection="1">
      <alignment horizontal="left" wrapText="1"/>
      <protection locked="0"/>
    </xf>
    <xf numFmtId="0" fontId="144" fillId="0" borderId="13" xfId="0" applyFont="1" applyBorder="1" applyAlignment="1"/>
    <xf numFmtId="0" fontId="144" fillId="0" borderId="61" xfId="0" applyFont="1" applyBorder="1" applyAlignment="1"/>
    <xf numFmtId="0" fontId="145" fillId="0" borderId="43" xfId="0" applyFont="1" applyBorder="1" applyAlignment="1">
      <alignment horizontal="right"/>
    </xf>
    <xf numFmtId="0" fontId="110" fillId="0" borderId="43" xfId="0" applyFont="1" applyBorder="1" applyAlignment="1">
      <alignment horizontal="right"/>
    </xf>
    <xf numFmtId="0" fontId="144" fillId="0" borderId="43" xfId="0" applyFont="1" applyBorder="1" applyAlignment="1">
      <alignment horizontal="right"/>
    </xf>
    <xf numFmtId="0" fontId="144" fillId="0" borderId="86" xfId="0" applyFont="1" applyBorder="1" applyAlignment="1">
      <alignment horizontal="right"/>
    </xf>
    <xf numFmtId="0" fontId="110" fillId="0" borderId="78" xfId="0" applyFont="1" applyBorder="1"/>
    <xf numFmtId="0" fontId="146" fillId="0" borderId="78" xfId="0" applyFont="1" applyBorder="1" applyAlignment="1">
      <alignment horizontal="right"/>
    </xf>
    <xf numFmtId="0" fontId="110" fillId="0" borderId="78" xfId="0" applyFont="1" applyBorder="1" applyAlignment="1">
      <alignment horizontal="right"/>
    </xf>
    <xf numFmtId="0" fontId="144" fillId="0" borderId="78" xfId="0" applyFont="1" applyBorder="1" applyAlignment="1">
      <alignment horizontal="right"/>
    </xf>
    <xf numFmtId="0" fontId="144" fillId="0" borderId="79" xfId="0" applyFont="1" applyFill="1" applyBorder="1" applyAlignment="1">
      <alignment horizontal="right"/>
    </xf>
    <xf numFmtId="0" fontId="117" fillId="0" borderId="0" xfId="71" applyFont="1" applyAlignment="1">
      <alignment wrapText="1"/>
    </xf>
    <xf numFmtId="164" fontId="106" fillId="0" borderId="0" xfId="71" applyNumberFormat="1" applyFont="1" applyFill="1" applyBorder="1" applyAlignment="1">
      <alignment vertical="center"/>
    </xf>
    <xf numFmtId="0" fontId="54" fillId="0" borderId="25" xfId="0" applyFont="1" applyBorder="1" applyAlignment="1">
      <alignment horizontal="center"/>
    </xf>
    <xf numFmtId="0" fontId="29" fillId="0" borderId="103" xfId="0" applyFont="1" applyBorder="1" applyAlignment="1">
      <alignment horizontal="center"/>
    </xf>
    <xf numFmtId="0" fontId="31" fillId="25" borderId="0" xfId="0" applyFont="1" applyFill="1" applyAlignment="1">
      <alignment horizontal="left"/>
    </xf>
    <xf numFmtId="0" fontId="29" fillId="0" borderId="62" xfId="0" applyFont="1" applyBorder="1" applyAlignment="1">
      <alignment vertical="center" wrapText="1"/>
    </xf>
    <xf numFmtId="0" fontId="98" fillId="0" borderId="103" xfId="0" applyFont="1" applyBorder="1" applyAlignment="1">
      <alignment horizontal="center" vertical="center"/>
    </xf>
    <xf numFmtId="0" fontId="98" fillId="0" borderId="56" xfId="0" applyFont="1" applyBorder="1" applyAlignment="1">
      <alignment horizontal="center" vertical="center"/>
    </xf>
    <xf numFmtId="0" fontId="98" fillId="0" borderId="103" xfId="0" applyFont="1" applyBorder="1" applyAlignment="1">
      <alignment horizontal="center"/>
    </xf>
    <xf numFmtId="0" fontId="98" fillId="0" borderId="44" xfId="0" applyFont="1" applyBorder="1" applyAlignment="1">
      <alignment horizontal="center"/>
    </xf>
    <xf numFmtId="0" fontId="29" fillId="0" borderId="56" xfId="0" applyFont="1" applyBorder="1" applyAlignment="1">
      <alignment horizontal="center"/>
    </xf>
    <xf numFmtId="0" fontId="67" fillId="0" borderId="0" xfId="0" applyFont="1" applyBorder="1" applyAlignment="1">
      <alignment horizontal="right"/>
    </xf>
    <xf numFmtId="3" fontId="98" fillId="0" borderId="23" xfId="0" applyNumberFormat="1" applyFont="1" applyBorder="1" applyAlignment="1">
      <alignment horizontal="center" vertical="center" wrapText="1"/>
    </xf>
    <xf numFmtId="0" fontId="29" fillId="0" borderId="0" xfId="0" applyFont="1" applyBorder="1" applyAlignment="1">
      <alignment horizontal="center"/>
    </xf>
    <xf numFmtId="0" fontId="31" fillId="0" borderId="0" xfId="0" applyFont="1" applyAlignment="1"/>
    <xf numFmtId="0" fontId="91" fillId="0" borderId="0" xfId="72" applyFont="1" applyAlignment="1">
      <alignment horizontal="center"/>
    </xf>
    <xf numFmtId="0" fontId="89" fillId="0" borderId="0" xfId="72" applyFont="1" applyAlignment="1">
      <alignment horizontal="center"/>
    </xf>
    <xf numFmtId="0" fontId="91" fillId="0" borderId="23" xfId="72" applyFont="1" applyBorder="1" applyAlignment="1">
      <alignment horizontal="center"/>
    </xf>
    <xf numFmtId="3" fontId="42" fillId="0" borderId="0" xfId="0" applyNumberFormat="1" applyFont="1" applyBorder="1"/>
    <xf numFmtId="3" fontId="51" fillId="0" borderId="59" xfId="0" applyNumberFormat="1" applyFont="1" applyBorder="1" applyAlignment="1">
      <alignment horizontal="right" vertical="center"/>
    </xf>
    <xf numFmtId="3" fontId="42" fillId="0" borderId="75" xfId="0" applyNumberFormat="1" applyFont="1" applyBorder="1"/>
    <xf numFmtId="0" fontId="48" fillId="0" borderId="76" xfId="0" applyFont="1" applyBorder="1"/>
    <xf numFmtId="0" fontId="43" fillId="0" borderId="56" xfId="0" applyFont="1" applyBorder="1" applyAlignment="1">
      <alignment horizontal="left" vertical="center"/>
    </xf>
    <xf numFmtId="0" fontId="42" fillId="0" borderId="59" xfId="0" applyFont="1" applyBorder="1" applyAlignment="1">
      <alignment vertical="center" wrapText="1"/>
    </xf>
    <xf numFmtId="0" fontId="0" fillId="0" borderId="0" xfId="0" applyFill="1" applyBorder="1"/>
    <xf numFmtId="14" fontId="89" fillId="0" borderId="0" xfId="72" applyNumberFormat="1" applyFont="1" applyFill="1" applyBorder="1" applyAlignment="1" applyProtection="1">
      <alignment horizontal="left" vertical="center" wrapText="1"/>
      <protection locked="0"/>
    </xf>
    <xf numFmtId="0" fontId="89" fillId="0" borderId="0" xfId="72" applyFont="1" applyFill="1" applyBorder="1" applyAlignment="1">
      <alignment horizontal="center" vertical="center"/>
    </xf>
    <xf numFmtId="0" fontId="89" fillId="0" borderId="0" xfId="72" applyFont="1" applyFill="1" applyAlignment="1">
      <alignment horizontal="left" vertical="center" wrapText="1"/>
    </xf>
    <xf numFmtId="0" fontId="89" fillId="0" borderId="0" xfId="72" applyFont="1" applyFill="1" applyAlignment="1">
      <alignment vertical="center" wrapText="1"/>
    </xf>
    <xf numFmtId="0" fontId="89" fillId="0" borderId="0" xfId="72" applyFont="1" applyFill="1" applyAlignment="1">
      <alignment horizontal="center" vertical="center"/>
    </xf>
    <xf numFmtId="3" fontId="89" fillId="0" borderId="0" xfId="72" applyNumberFormat="1" applyFont="1" applyFill="1" applyAlignment="1">
      <alignment vertical="center" wrapText="1"/>
    </xf>
    <xf numFmtId="0" fontId="0" fillId="0" borderId="0" xfId="0" applyFill="1" applyBorder="1" applyAlignment="1">
      <alignment vertical="center"/>
    </xf>
    <xf numFmtId="0" fontId="0" fillId="0" borderId="0" xfId="0" applyAlignment="1">
      <alignment vertical="center"/>
    </xf>
    <xf numFmtId="0" fontId="89" fillId="0" borderId="0" xfId="72" applyFont="1" applyFill="1" applyAlignment="1">
      <alignment horizontal="left" vertical="center"/>
    </xf>
    <xf numFmtId="0" fontId="89" fillId="0" borderId="0" xfId="72" applyFont="1" applyFill="1" applyAlignment="1">
      <alignment vertical="center"/>
    </xf>
    <xf numFmtId="3" fontId="89" fillId="0" borderId="0" xfId="72" applyNumberFormat="1" applyFont="1" applyFill="1" applyAlignment="1">
      <alignment vertical="center"/>
    </xf>
    <xf numFmtId="14" fontId="89" fillId="0" borderId="0" xfId="72" applyNumberFormat="1" applyFont="1" applyFill="1" applyAlignment="1">
      <alignment horizontal="center" vertical="center"/>
    </xf>
    <xf numFmtId="0" fontId="89" fillId="0" borderId="0" xfId="72" applyFont="1" applyFill="1" applyBorder="1" applyAlignment="1">
      <alignment horizontal="left" vertical="center"/>
    </xf>
    <xf numFmtId="0" fontId="89" fillId="0" borderId="0" xfId="72" applyFont="1" applyFill="1" applyBorder="1" applyAlignment="1">
      <alignment horizontal="left" vertical="center" wrapText="1"/>
    </xf>
    <xf numFmtId="14" fontId="89" fillId="0" borderId="0" xfId="72" applyNumberFormat="1" applyFont="1" applyFill="1" applyBorder="1" applyAlignment="1">
      <alignment horizontal="center" vertical="center"/>
    </xf>
    <xf numFmtId="3" fontId="89" fillId="0" borderId="0" xfId="72" applyNumberFormat="1" applyFont="1" applyFill="1" applyBorder="1" applyAlignment="1">
      <alignment horizontal="right" vertical="center"/>
    </xf>
    <xf numFmtId="0" fontId="89" fillId="0" borderId="0" xfId="72" applyFont="1" applyFill="1" applyBorder="1" applyAlignment="1" applyProtection="1">
      <alignment vertical="center" wrapText="1"/>
      <protection locked="0"/>
    </xf>
    <xf numFmtId="14" fontId="89" fillId="0" borderId="0" xfId="72" applyNumberFormat="1" applyFont="1" applyFill="1" applyBorder="1" applyAlignment="1" applyProtection="1">
      <alignment horizontal="center" vertical="center" wrapText="1"/>
      <protection locked="0"/>
    </xf>
    <xf numFmtId="3" fontId="89" fillId="0" borderId="0" xfId="72" applyNumberFormat="1" applyFont="1" applyFill="1" applyBorder="1" applyAlignment="1" applyProtection="1">
      <alignment horizontal="right" vertical="center" wrapText="1"/>
      <protection locked="0"/>
    </xf>
    <xf numFmtId="3" fontId="89" fillId="0" borderId="0" xfId="72" applyNumberFormat="1" applyFont="1" applyFill="1" applyBorder="1" applyAlignment="1" applyProtection="1">
      <alignment vertical="center" wrapText="1"/>
      <protection locked="0"/>
    </xf>
    <xf numFmtId="14" fontId="89" fillId="0" borderId="0" xfId="72" applyNumberFormat="1" applyFont="1" applyFill="1" applyBorder="1" applyAlignment="1">
      <alignment horizontal="center" vertical="center" wrapText="1"/>
    </xf>
    <xf numFmtId="3" fontId="89" fillId="0" borderId="0" xfId="72" applyNumberFormat="1" applyFont="1" applyFill="1" applyBorder="1" applyAlignment="1">
      <alignment horizontal="right" vertical="center" wrapText="1"/>
    </xf>
    <xf numFmtId="0" fontId="89" fillId="0" borderId="0" xfId="72" applyFont="1" applyFill="1" applyBorder="1" applyAlignment="1" applyProtection="1">
      <alignment horizontal="left" vertical="center" wrapText="1"/>
      <protection locked="0"/>
    </xf>
    <xf numFmtId="14" fontId="89" fillId="0" borderId="0" xfId="72" applyNumberFormat="1" applyFont="1" applyFill="1" applyBorder="1" applyAlignment="1" applyProtection="1">
      <alignment horizontal="center" vertical="center"/>
      <protection locked="0"/>
    </xf>
    <xf numFmtId="14" fontId="130" fillId="0" borderId="0" xfId="0" applyNumberFormat="1" applyFont="1" applyFill="1" applyBorder="1" applyAlignment="1">
      <alignment vertical="center"/>
    </xf>
    <xf numFmtId="0" fontId="0" fillId="0" borderId="0" xfId="0" applyFill="1" applyAlignment="1">
      <alignment vertical="center"/>
    </xf>
    <xf numFmtId="0" fontId="0" fillId="26" borderId="0" xfId="0" applyFill="1" applyAlignment="1">
      <alignment vertical="center"/>
    </xf>
    <xf numFmtId="0" fontId="130" fillId="0" borderId="0" xfId="0" applyFont="1" applyFill="1" applyBorder="1" applyAlignment="1">
      <alignment vertical="center"/>
    </xf>
    <xf numFmtId="0" fontId="89" fillId="0" borderId="0" xfId="0" applyFont="1" applyAlignment="1">
      <alignment vertical="center"/>
    </xf>
    <xf numFmtId="14" fontId="89" fillId="0" borderId="0" xfId="0" applyNumberFormat="1" applyFont="1" applyAlignment="1">
      <alignment horizontal="center" vertical="center"/>
    </xf>
    <xf numFmtId="3" fontId="89" fillId="0" borderId="0" xfId="0" applyNumberFormat="1" applyFont="1" applyFill="1" applyAlignment="1">
      <alignment vertical="center"/>
    </xf>
    <xf numFmtId="0" fontId="89" fillId="0" borderId="0" xfId="0" applyFont="1" applyFill="1" applyAlignment="1">
      <alignment vertical="center"/>
    </xf>
    <xf numFmtId="14" fontId="89" fillId="0" borderId="0" xfId="0" applyNumberFormat="1" applyFont="1" applyAlignment="1">
      <alignment horizontal="center" vertical="center" wrapText="1"/>
    </xf>
    <xf numFmtId="3" fontId="89" fillId="0" borderId="0" xfId="0" applyNumberFormat="1" applyFont="1" applyAlignment="1">
      <alignment vertical="center"/>
    </xf>
    <xf numFmtId="0" fontId="89" fillId="0" borderId="0" xfId="0" applyFont="1" applyFill="1" applyAlignment="1">
      <alignment horizontal="center" vertical="center"/>
    </xf>
    <xf numFmtId="0" fontId="126" fillId="0" borderId="0" xfId="0" applyFont="1" applyFill="1" applyAlignment="1">
      <alignment vertical="center"/>
    </xf>
    <xf numFmtId="14" fontId="89" fillId="0" borderId="0" xfId="0" applyNumberFormat="1" applyFont="1" applyFill="1" applyAlignment="1">
      <alignment horizontal="center" vertical="center"/>
    </xf>
    <xf numFmtId="0" fontId="89" fillId="0" borderId="0" xfId="0" applyFont="1" applyFill="1" applyAlignment="1">
      <alignment horizontal="left" vertical="center"/>
    </xf>
    <xf numFmtId="0" fontId="0" fillId="0" borderId="0" xfId="0" applyFont="1" applyFill="1" applyBorder="1" applyAlignment="1">
      <alignment vertical="center"/>
    </xf>
    <xf numFmtId="0" fontId="0" fillId="0" borderId="0" xfId="0" applyFont="1" applyAlignment="1">
      <alignment vertical="center"/>
    </xf>
    <xf numFmtId="0" fontId="89" fillId="0" borderId="0" xfId="0" applyFont="1" applyFill="1" applyAlignment="1">
      <alignment vertical="center" wrapText="1"/>
    </xf>
    <xf numFmtId="14" fontId="89" fillId="0" borderId="0" xfId="0" applyNumberFormat="1" applyFont="1" applyFill="1" applyAlignment="1">
      <alignment horizontal="center" vertical="center" wrapText="1"/>
    </xf>
    <xf numFmtId="3" fontId="89" fillId="0" borderId="0" xfId="0" applyNumberFormat="1" applyFont="1" applyFill="1" applyAlignment="1">
      <alignment vertical="center" wrapText="1"/>
    </xf>
    <xf numFmtId="0" fontId="126" fillId="0" borderId="0" xfId="0" applyFont="1" applyFill="1" applyBorder="1" applyAlignment="1">
      <alignment vertical="center"/>
    </xf>
    <xf numFmtId="0" fontId="126" fillId="0" borderId="0" xfId="0" applyFont="1" applyAlignment="1">
      <alignment vertical="center"/>
    </xf>
    <xf numFmtId="0" fontId="89" fillId="0" borderId="0" xfId="0" applyFont="1" applyFill="1" applyAlignment="1">
      <alignment horizontal="center" vertical="center" wrapText="1"/>
    </xf>
    <xf numFmtId="0" fontId="142" fillId="0" borderId="0" xfId="0" applyFont="1" applyFill="1" applyBorder="1" applyAlignment="1">
      <alignment vertical="center"/>
    </xf>
    <xf numFmtId="0" fontId="142" fillId="0" borderId="0" xfId="0" applyFont="1" applyAlignment="1">
      <alignment vertical="center"/>
    </xf>
    <xf numFmtId="14" fontId="89" fillId="0" borderId="0" xfId="0" applyNumberFormat="1" applyFont="1" applyFill="1" applyAlignment="1">
      <alignment horizontal="left" vertical="center"/>
    </xf>
    <xf numFmtId="0" fontId="107" fillId="0" borderId="0" xfId="0" applyFont="1" applyFill="1" applyBorder="1" applyAlignment="1">
      <alignment vertical="center"/>
    </xf>
    <xf numFmtId="0" fontId="23" fillId="0" borderId="0" xfId="0" applyFont="1" applyFill="1" applyBorder="1" applyAlignment="1">
      <alignment vertical="center"/>
    </xf>
    <xf numFmtId="0" fontId="89" fillId="0" borderId="0" xfId="0" applyFont="1" applyAlignment="1">
      <alignment horizontal="center" vertical="center"/>
    </xf>
    <xf numFmtId="0" fontId="89" fillId="0" borderId="0" xfId="0" applyFont="1" applyAlignment="1">
      <alignment vertical="center" wrapText="1"/>
    </xf>
    <xf numFmtId="0" fontId="89" fillId="0" borderId="0" xfId="0" applyFont="1" applyAlignment="1">
      <alignment horizontal="center" vertical="center" wrapText="1"/>
    </xf>
    <xf numFmtId="3" fontId="89" fillId="0" borderId="0" xfId="0" applyNumberFormat="1" applyFont="1" applyAlignment="1">
      <alignment vertical="center" wrapText="1"/>
    </xf>
    <xf numFmtId="0" fontId="0" fillId="0" borderId="0" xfId="0" applyFont="1" applyFill="1" applyAlignment="1">
      <alignment vertical="center"/>
    </xf>
    <xf numFmtId="0" fontId="143" fillId="0" borderId="0" xfId="0" applyFont="1" applyFill="1" applyBorder="1" applyAlignment="1">
      <alignment vertical="center"/>
    </xf>
    <xf numFmtId="0" fontId="176" fillId="0" borderId="0" xfId="0" applyFont="1" applyFill="1" applyBorder="1" applyAlignment="1">
      <alignment vertical="center"/>
    </xf>
    <xf numFmtId="0" fontId="143" fillId="0" borderId="0" xfId="0" applyFont="1" applyAlignment="1">
      <alignment vertical="center"/>
    </xf>
    <xf numFmtId="0" fontId="91" fillId="0" borderId="0" xfId="0" applyFont="1" applyAlignment="1">
      <alignment horizontal="center" vertical="center"/>
    </xf>
    <xf numFmtId="0" fontId="141" fillId="0" borderId="0" xfId="0" applyFont="1" applyAlignment="1">
      <alignment vertical="center"/>
    </xf>
    <xf numFmtId="3" fontId="141" fillId="0" borderId="0" xfId="0" applyNumberFormat="1" applyFont="1" applyAlignment="1">
      <alignment vertical="center"/>
    </xf>
    <xf numFmtId="49" fontId="91" fillId="24" borderId="12" xfId="0" applyNumberFormat="1" applyFont="1" applyFill="1" applyBorder="1" applyAlignment="1">
      <alignment horizontal="right" vertical="center"/>
    </xf>
    <xf numFmtId="1" fontId="91" fillId="24" borderId="12" xfId="0" applyNumberFormat="1" applyFont="1" applyFill="1" applyBorder="1" applyAlignment="1">
      <alignment horizontal="right" vertical="center"/>
    </xf>
    <xf numFmtId="166" fontId="91" fillId="0" borderId="106" xfId="0" applyNumberFormat="1" applyFont="1" applyBorder="1" applyAlignment="1">
      <alignment horizontal="right"/>
    </xf>
    <xf numFmtId="0" fontId="91" fillId="0" borderId="106" xfId="0" applyFont="1" applyBorder="1" applyAlignment="1">
      <alignment horizontal="right"/>
    </xf>
    <xf numFmtId="164" fontId="91" fillId="0" borderId="106" xfId="0" applyNumberFormat="1" applyFont="1" applyBorder="1" applyAlignment="1">
      <alignment horizontal="right"/>
    </xf>
    <xf numFmtId="0" fontId="89" fillId="0" borderId="43" xfId="0" applyFont="1" applyBorder="1"/>
    <xf numFmtId="0" fontId="91" fillId="0" borderId="43" xfId="0" applyFont="1" applyBorder="1" applyAlignment="1">
      <alignment horizontal="right"/>
    </xf>
    <xf numFmtId="2" fontId="91" fillId="0" borderId="23" xfId="0" applyNumberFormat="1" applyFont="1" applyBorder="1" applyAlignment="1">
      <alignment horizontal="right"/>
    </xf>
    <xf numFmtId="1" fontId="91" fillId="0" borderId="23" xfId="0" applyNumberFormat="1" applyFont="1" applyBorder="1" applyAlignment="1">
      <alignment horizontal="right"/>
    </xf>
    <xf numFmtId="2" fontId="89" fillId="0" borderId="23" xfId="0" applyNumberFormat="1" applyFont="1" applyBorder="1" applyAlignment="1">
      <alignment horizontal="right"/>
    </xf>
    <xf numFmtId="3" fontId="91" fillId="0" borderId="23" xfId="0" applyNumberFormat="1" applyFont="1" applyBorder="1" applyAlignment="1">
      <alignment horizontal="right"/>
    </xf>
    <xf numFmtId="4" fontId="91" fillId="0" borderId="23" xfId="0" applyNumberFormat="1" applyFont="1" applyBorder="1" applyAlignment="1">
      <alignment horizontal="right"/>
    </xf>
    <xf numFmtId="164" fontId="91" fillId="0" borderId="10" xfId="0" applyNumberFormat="1" applyFont="1" applyBorder="1" applyAlignment="1">
      <alignment horizontal="right"/>
    </xf>
    <xf numFmtId="164" fontId="91" fillId="0" borderId="92" xfId="0" applyNumberFormat="1" applyFont="1" applyBorder="1" applyAlignment="1">
      <alignment horizontal="right"/>
    </xf>
    <xf numFmtId="49" fontId="91" fillId="0" borderId="12" xfId="0" applyNumberFormat="1" applyFont="1" applyBorder="1" applyAlignment="1">
      <alignment horizontal="right"/>
    </xf>
    <xf numFmtId="2" fontId="91" fillId="0" borderId="12" xfId="0" applyNumberFormat="1" applyFont="1" applyBorder="1"/>
    <xf numFmtId="2" fontId="91" fillId="0" borderId="13" xfId="0" applyNumberFormat="1" applyFont="1" applyBorder="1" applyAlignment="1">
      <alignment horizontal="right"/>
    </xf>
    <xf numFmtId="2" fontId="91" fillId="0" borderId="12" xfId="0" applyNumberFormat="1" applyFont="1" applyBorder="1" applyAlignment="1">
      <alignment horizontal="right"/>
    </xf>
    <xf numFmtId="0" fontId="44" fillId="0" borderId="0" xfId="0" applyFont="1" applyAlignment="1">
      <alignment vertical="center"/>
    </xf>
    <xf numFmtId="0" fontId="148" fillId="0" borderId="0" xfId="0" applyFont="1" applyAlignment="1">
      <alignment vertical="center"/>
    </xf>
    <xf numFmtId="0" fontId="89" fillId="0" borderId="12" xfId="0" applyFont="1" applyBorder="1" applyAlignment="1">
      <alignment vertical="center"/>
    </xf>
    <xf numFmtId="0" fontId="91" fillId="0" borderId="106" xfId="0" applyFont="1" applyBorder="1" applyAlignment="1">
      <alignment horizontal="right" vertical="center"/>
    </xf>
    <xf numFmtId="0" fontId="20" fillId="0" borderId="0" xfId="0" applyFont="1" applyAlignment="1">
      <alignment vertical="center"/>
    </xf>
    <xf numFmtId="0" fontId="91" fillId="24" borderId="27" xfId="0" applyFont="1" applyFill="1" applyBorder="1" applyAlignment="1">
      <alignment horizontal="left" vertical="center" wrapText="1"/>
    </xf>
    <xf numFmtId="0" fontId="91" fillId="0" borderId="27" xfId="0" applyFont="1" applyBorder="1" applyAlignment="1">
      <alignment wrapText="1"/>
    </xf>
    <xf numFmtId="0" fontId="89" fillId="0" borderId="27" xfId="0" applyFont="1" applyBorder="1" applyAlignment="1">
      <alignment wrapText="1"/>
    </xf>
    <xf numFmtId="0" fontId="89" fillId="0" borderId="27" xfId="0" applyFont="1" applyBorder="1" applyAlignment="1">
      <alignment vertical="center" wrapText="1"/>
    </xf>
    <xf numFmtId="0" fontId="20" fillId="0" borderId="86" xfId="0" applyFont="1" applyBorder="1"/>
    <xf numFmtId="0" fontId="89" fillId="0" borderId="86" xfId="0" applyFont="1" applyBorder="1" applyAlignment="1">
      <alignment wrapText="1"/>
    </xf>
    <xf numFmtId="0" fontId="91" fillId="0" borderId="81" xfId="0" applyFont="1" applyBorder="1" applyAlignment="1">
      <alignment shrinkToFit="1"/>
    </xf>
    <xf numFmtId="0" fontId="20" fillId="0" borderId="25" xfId="0" applyFont="1" applyBorder="1" applyAlignment="1">
      <alignment horizontal="center"/>
    </xf>
    <xf numFmtId="0" fontId="26" fillId="0" borderId="25" xfId="0" applyFont="1" applyBorder="1" applyAlignment="1">
      <alignment horizontal="center"/>
    </xf>
    <xf numFmtId="0" fontId="107" fillId="0" borderId="25" xfId="0" applyFont="1" applyBorder="1" applyAlignment="1">
      <alignment horizontal="center"/>
    </xf>
    <xf numFmtId="0" fontId="23" fillId="0" borderId="25" xfId="0" applyFont="1" applyBorder="1" applyAlignment="1">
      <alignment horizontal="center"/>
    </xf>
    <xf numFmtId="0" fontId="26" fillId="0" borderId="23" xfId="0" applyFont="1" applyBorder="1" applyAlignment="1">
      <alignment horizontal="center"/>
    </xf>
    <xf numFmtId="0" fontId="23" fillId="0" borderId="23" xfId="0" applyFont="1" applyBorder="1" applyAlignment="1">
      <alignment horizontal="center"/>
    </xf>
    <xf numFmtId="0" fontId="107" fillId="0" borderId="23" xfId="0" applyFont="1" applyBorder="1" applyAlignment="1">
      <alignment horizontal="center"/>
    </xf>
    <xf numFmtId="0" fontId="23" fillId="0" borderId="23" xfId="0" applyFont="1" applyBorder="1" applyAlignment="1">
      <alignment horizontal="center" vertical="center"/>
    </xf>
    <xf numFmtId="0" fontId="91" fillId="0" borderId="24" xfId="0" applyFont="1" applyBorder="1"/>
    <xf numFmtId="0" fontId="89" fillId="0" borderId="24" xfId="0" applyFont="1" applyBorder="1" applyAlignment="1">
      <alignment horizontal="right"/>
    </xf>
    <xf numFmtId="0" fontId="145" fillId="0" borderId="24" xfId="0" applyFont="1" applyBorder="1" applyAlignment="1">
      <alignment horizontal="right"/>
    </xf>
    <xf numFmtId="0" fontId="144" fillId="0" borderId="24" xfId="0" applyFont="1" applyBorder="1" applyAlignment="1">
      <alignment horizontal="right"/>
    </xf>
    <xf numFmtId="0" fontId="91" fillId="0" borderId="24" xfId="0" applyFont="1" applyBorder="1" applyAlignment="1">
      <alignment horizontal="right"/>
    </xf>
    <xf numFmtId="2" fontId="91" fillId="0" borderId="24" xfId="0" applyNumberFormat="1" applyFont="1" applyBorder="1" applyAlignment="1">
      <alignment horizontal="right"/>
    </xf>
    <xf numFmtId="4" fontId="91" fillId="0" borderId="24" xfId="0" applyNumberFormat="1" applyFont="1" applyBorder="1" applyAlignment="1">
      <alignment horizontal="right"/>
    </xf>
    <xf numFmtId="0" fontId="91" fillId="0" borderId="41" xfId="0" applyFont="1" applyBorder="1" applyAlignment="1">
      <alignment wrapText="1"/>
    </xf>
    <xf numFmtId="3" fontId="57" fillId="0" borderId="38" xfId="0" applyNumberFormat="1" applyFont="1" applyBorder="1"/>
    <xf numFmtId="3" fontId="56" fillId="0" borderId="56" xfId="0" applyNumberFormat="1" applyFont="1" applyBorder="1" applyAlignment="1">
      <alignment horizontal="right" vertical="center" wrapText="1"/>
    </xf>
    <xf numFmtId="3" fontId="56" fillId="0" borderId="110" xfId="0" applyNumberFormat="1" applyFont="1" applyBorder="1" applyAlignment="1">
      <alignment vertical="center"/>
    </xf>
    <xf numFmtId="3" fontId="56" fillId="0" borderId="59" xfId="0" applyNumberFormat="1" applyFont="1" applyBorder="1" applyAlignment="1">
      <alignment vertical="center"/>
    </xf>
    <xf numFmtId="0" fontId="23" fillId="0" borderId="43" xfId="0" applyFont="1" applyBorder="1" applyAlignment="1">
      <alignment horizontal="center"/>
    </xf>
    <xf numFmtId="0" fontId="162" fillId="0" borderId="37" xfId="0" applyFont="1" applyBorder="1" applyAlignment="1">
      <alignment horizontal="left" vertical="center"/>
    </xf>
    <xf numFmtId="3" fontId="76" fillId="0" borderId="37" xfId="0" applyNumberFormat="1" applyFont="1" applyBorder="1"/>
    <xf numFmtId="3" fontId="76" fillId="0" borderId="59" xfId="0" applyNumberFormat="1" applyFont="1" applyBorder="1"/>
    <xf numFmtId="0" fontId="31" fillId="0" borderId="0" xfId="0" applyFont="1" applyAlignment="1">
      <alignment vertical="center" wrapText="1"/>
    </xf>
    <xf numFmtId="3" fontId="20" fillId="0" borderId="0" xfId="73" applyNumberFormat="1" applyFont="1" applyAlignment="1">
      <alignment horizontal="right" vertical="center"/>
    </xf>
    <xf numFmtId="3" fontId="20" fillId="0" borderId="0" xfId="73" applyNumberFormat="1" applyFont="1" applyAlignment="1">
      <alignment vertical="center"/>
    </xf>
    <xf numFmtId="3" fontId="51" fillId="0" borderId="0" xfId="73" applyNumberFormat="1" applyFont="1"/>
    <xf numFmtId="0" fontId="56" fillId="0" borderId="21" xfId="0" applyFont="1" applyBorder="1" applyAlignment="1">
      <alignment vertical="center" wrapText="1"/>
    </xf>
    <xf numFmtId="0" fontId="43" fillId="0" borderId="111" xfId="0" applyFont="1" applyBorder="1" applyAlignment="1">
      <alignment horizontal="center" vertical="center"/>
    </xf>
    <xf numFmtId="0" fontId="43" fillId="0" borderId="25" xfId="0" applyFont="1" applyBorder="1" applyAlignment="1">
      <alignment horizontal="center" vertical="center"/>
    </xf>
    <xf numFmtId="0" fontId="43" fillId="0" borderId="25" xfId="0" applyFont="1" applyBorder="1" applyAlignment="1">
      <alignment horizontal="center"/>
    </xf>
    <xf numFmtId="0" fontId="42" fillId="0" borderId="56" xfId="0" applyFont="1" applyBorder="1" applyAlignment="1">
      <alignment vertical="center" wrapText="1"/>
    </xf>
    <xf numFmtId="3" fontId="42" fillId="0" borderId="0" xfId="0" applyNumberFormat="1" applyFont="1" applyBorder="1" applyAlignment="1">
      <alignment vertical="center"/>
    </xf>
    <xf numFmtId="0" fontId="41" fillId="0" borderId="0" xfId="0" applyFont="1" applyAlignment="1">
      <alignment vertical="center"/>
    </xf>
    <xf numFmtId="0" fontId="35" fillId="0" borderId="56" xfId="78" applyFont="1" applyBorder="1" applyAlignment="1">
      <alignment vertical="center"/>
    </xf>
    <xf numFmtId="0" fontId="35" fillId="0" borderId="21" xfId="78" applyFont="1" applyBorder="1" applyAlignment="1">
      <alignment vertical="center"/>
    </xf>
    <xf numFmtId="0" fontId="35" fillId="0" borderId="0" xfId="78" applyFont="1" applyAlignment="1">
      <alignment vertical="center"/>
    </xf>
    <xf numFmtId="0" fontId="35" fillId="0" borderId="0" xfId="78" applyFont="1" applyBorder="1" applyAlignment="1">
      <alignment vertical="center"/>
    </xf>
    <xf numFmtId="0" fontId="28" fillId="0" borderId="0" xfId="0" applyFont="1" applyBorder="1" applyAlignment="1">
      <alignment vertical="center"/>
    </xf>
    <xf numFmtId="0" fontId="31" fillId="0" borderId="0" xfId="0" applyFont="1" applyAlignment="1">
      <alignment vertical="center"/>
    </xf>
    <xf numFmtId="0" fontId="31" fillId="0" borderId="56" xfId="0" applyFont="1" applyBorder="1" applyAlignment="1">
      <alignment vertical="center"/>
    </xf>
    <xf numFmtId="0" fontId="54" fillId="0" borderId="56" xfId="0" applyFont="1" applyBorder="1" applyAlignment="1">
      <alignment horizontal="center" vertical="center"/>
    </xf>
    <xf numFmtId="0" fontId="33" fillId="0" borderId="21" xfId="0" applyFont="1" applyBorder="1" applyAlignment="1">
      <alignment vertical="center"/>
    </xf>
    <xf numFmtId="0" fontId="33" fillId="0" borderId="0" xfId="0" applyFont="1" applyAlignment="1">
      <alignment vertical="center"/>
    </xf>
    <xf numFmtId="0" fontId="28" fillId="0" borderId="65" xfId="0" applyFont="1" applyBorder="1" applyAlignment="1">
      <alignment horizontal="center" vertical="center"/>
    </xf>
    <xf numFmtId="0" fontId="28" fillId="0" borderId="56" xfId="0" applyFont="1" applyBorder="1" applyAlignment="1">
      <alignment horizontal="center" vertical="center"/>
    </xf>
    <xf numFmtId="0" fontId="25" fillId="0" borderId="103" xfId="0" applyFont="1" applyBorder="1" applyAlignment="1">
      <alignment horizontal="center" vertical="center"/>
    </xf>
    <xf numFmtId="0" fontId="20" fillId="0" borderId="14" xfId="0" applyFont="1" applyBorder="1"/>
    <xf numFmtId="3" fontId="26" fillId="0" borderId="10" xfId="0" applyNumberFormat="1" applyFont="1" applyBorder="1"/>
    <xf numFmtId="3" fontId="26" fillId="0" borderId="81" xfId="0" applyNumberFormat="1" applyFont="1" applyBorder="1"/>
    <xf numFmtId="3" fontId="26" fillId="0" borderId="86" xfId="0" applyNumberFormat="1" applyFont="1" applyBorder="1"/>
    <xf numFmtId="3" fontId="26" fillId="0" borderId="17" xfId="0" applyNumberFormat="1" applyFont="1" applyBorder="1"/>
    <xf numFmtId="3" fontId="23" fillId="0" borderId="14" xfId="0" applyNumberFormat="1" applyFont="1" applyBorder="1"/>
    <xf numFmtId="3" fontId="23" fillId="0" borderId="19" xfId="0" applyNumberFormat="1" applyFont="1" applyBorder="1"/>
    <xf numFmtId="2" fontId="91" fillId="0" borderId="10" xfId="0" applyNumberFormat="1" applyFont="1" applyBorder="1" applyAlignment="1">
      <alignment horizontal="right"/>
    </xf>
    <xf numFmtId="0" fontId="85" fillId="0" borderId="40" xfId="0" applyFont="1" applyBorder="1" applyAlignment="1">
      <alignment horizontal="center"/>
    </xf>
    <xf numFmtId="3" fontId="85" fillId="0" borderId="75" xfId="0" applyNumberFormat="1" applyFont="1" applyBorder="1"/>
    <xf numFmtId="0" fontId="85" fillId="0" borderId="110" xfId="0" applyFont="1" applyBorder="1" applyAlignment="1">
      <alignment horizontal="center"/>
    </xf>
    <xf numFmtId="0" fontId="66" fillId="0" borderId="64" xfId="0" applyFont="1" applyBorder="1" applyAlignment="1">
      <alignment horizontal="center"/>
    </xf>
    <xf numFmtId="3" fontId="66" fillId="0" borderId="62" xfId="0" applyNumberFormat="1" applyFont="1" applyFill="1" applyBorder="1"/>
    <xf numFmtId="0" fontId="85" fillId="0" borderId="21" xfId="0" applyFont="1" applyBorder="1" applyAlignment="1">
      <alignment horizontal="center"/>
    </xf>
    <xf numFmtId="0" fontId="66" fillId="0" borderId="110" xfId="0" applyFont="1" applyBorder="1" applyAlignment="1">
      <alignment horizontal="center"/>
    </xf>
    <xf numFmtId="3" fontId="86" fillId="0" borderId="62" xfId="0" applyNumberFormat="1" applyFont="1" applyBorder="1"/>
    <xf numFmtId="0" fontId="66" fillId="0" borderId="21" xfId="0" applyFont="1" applyBorder="1" applyAlignment="1">
      <alignment horizontal="center"/>
    </xf>
    <xf numFmtId="0" fontId="76" fillId="0" borderId="0" xfId="0" applyFont="1" applyBorder="1" applyAlignment="1">
      <alignment vertical="center"/>
    </xf>
    <xf numFmtId="0" fontId="85" fillId="0" borderId="64" xfId="0" applyFont="1" applyBorder="1" applyAlignment="1">
      <alignment horizontal="center"/>
    </xf>
    <xf numFmtId="0" fontId="66" fillId="0" borderId="77" xfId="0" applyFont="1" applyBorder="1" applyAlignment="1">
      <alignment horizontal="center"/>
    </xf>
    <xf numFmtId="0" fontId="66" fillId="0" borderId="112" xfId="0" applyFont="1" applyBorder="1"/>
    <xf numFmtId="3" fontId="86" fillId="0" borderId="112" xfId="0" applyNumberFormat="1" applyFont="1" applyBorder="1"/>
    <xf numFmtId="3" fontId="86" fillId="0" borderId="113" xfId="0" applyNumberFormat="1" applyFont="1" applyBorder="1"/>
    <xf numFmtId="0" fontId="85" fillId="0" borderId="21" xfId="0" applyFont="1" applyBorder="1" applyAlignment="1">
      <alignment horizontal="center" vertical="center"/>
    </xf>
    <xf numFmtId="3" fontId="51" fillId="0" borderId="32" xfId="0" applyNumberFormat="1" applyFont="1" applyBorder="1" applyAlignment="1">
      <alignment vertical="center"/>
    </xf>
    <xf numFmtId="0" fontId="47" fillId="0" borderId="0" xfId="0" applyFont="1" applyFill="1" applyBorder="1" applyAlignment="1">
      <alignment wrapText="1"/>
    </xf>
    <xf numFmtId="0" fontId="42" fillId="0" borderId="0" xfId="0" applyFont="1" applyBorder="1" applyAlignment="1">
      <alignment wrapText="1"/>
    </xf>
    <xf numFmtId="0" fontId="42" fillId="0" borderId="0" xfId="0" applyFont="1" applyBorder="1" applyAlignment="1">
      <alignment horizontal="left" vertical="center" wrapText="1"/>
    </xf>
    <xf numFmtId="0" fontId="48" fillId="0" borderId="0" xfId="0" applyFont="1" applyBorder="1"/>
    <xf numFmtId="0" fontId="20" fillId="0" borderId="24" xfId="0" applyFont="1" applyBorder="1" applyAlignment="1">
      <alignment horizontal="center"/>
    </xf>
    <xf numFmtId="0" fontId="20" fillId="0" borderId="25" xfId="0" applyFont="1" applyBorder="1" applyAlignment="1">
      <alignment horizontal="center" vertical="center"/>
    </xf>
    <xf numFmtId="0" fontId="20" fillId="0" borderId="38" xfId="0" applyFont="1" applyBorder="1" applyAlignment="1">
      <alignment horizontal="center"/>
    </xf>
    <xf numFmtId="0" fontId="51" fillId="0" borderId="32" xfId="0" applyFont="1" applyBorder="1" applyAlignment="1">
      <alignment horizontal="center"/>
    </xf>
    <xf numFmtId="0" fontId="51" fillId="0" borderId="38" xfId="0" applyFont="1" applyBorder="1" applyAlignment="1">
      <alignment horizontal="center"/>
    </xf>
    <xf numFmtId="0" fontId="20" fillId="0" borderId="12" xfId="0" applyFont="1" applyBorder="1" applyAlignment="1">
      <alignment horizontal="center"/>
    </xf>
    <xf numFmtId="0" fontId="24" fillId="0" borderId="46" xfId="0" applyFont="1" applyBorder="1" applyAlignment="1">
      <alignment horizontal="center" vertical="center"/>
    </xf>
    <xf numFmtId="0" fontId="24" fillId="0" borderId="46" xfId="0" applyFont="1" applyBorder="1" applyAlignment="1">
      <alignment horizontal="center" vertical="center" wrapText="1"/>
    </xf>
    <xf numFmtId="0" fontId="24" fillId="0" borderId="40" xfId="0" applyFont="1" applyBorder="1" applyAlignment="1">
      <alignment horizontal="center" vertical="center"/>
    </xf>
    <xf numFmtId="0" fontId="24" fillId="0" borderId="75" xfId="0" applyFont="1" applyBorder="1" applyAlignment="1">
      <alignment horizontal="center" vertical="center" wrapText="1"/>
    </xf>
    <xf numFmtId="0" fontId="29" fillId="0" borderId="114" xfId="0" applyFont="1" applyBorder="1" applyAlignment="1">
      <alignment horizontal="center" vertical="center" wrapText="1"/>
    </xf>
    <xf numFmtId="3" fontId="29" fillId="0" borderId="114" xfId="0" applyNumberFormat="1" applyFont="1" applyBorder="1" applyAlignment="1">
      <alignment horizontal="center" vertical="center" wrapText="1"/>
    </xf>
    <xf numFmtId="3" fontId="29" fillId="0" borderId="70" xfId="0" applyNumberFormat="1" applyFont="1" applyBorder="1" applyAlignment="1">
      <alignment horizontal="center" vertical="center" wrapText="1"/>
    </xf>
    <xf numFmtId="0" fontId="75" fillId="0" borderId="21" xfId="0" applyFont="1" applyBorder="1"/>
    <xf numFmtId="0" fontId="24" fillId="0" borderId="0" xfId="0" applyFont="1" applyBorder="1"/>
    <xf numFmtId="0" fontId="22" fillId="0" borderId="21" xfId="0" applyFont="1" applyBorder="1" applyAlignment="1">
      <alignment vertical="center"/>
    </xf>
    <xf numFmtId="0" fontId="22" fillId="0" borderId="0" xfId="0" applyFont="1" applyBorder="1" applyAlignment="1">
      <alignment vertical="center"/>
    </xf>
    <xf numFmtId="0" fontId="24" fillId="0" borderId="21" xfId="0" applyFont="1" applyBorder="1" applyAlignment="1">
      <alignment vertical="center"/>
    </xf>
    <xf numFmtId="0" fontId="22" fillId="0" borderId="21" xfId="0" applyFont="1" applyBorder="1"/>
    <xf numFmtId="0" fontId="97" fillId="0" borderId="21" xfId="0" applyFont="1" applyFill="1" applyBorder="1"/>
    <xf numFmtId="0" fontId="24" fillId="0" borderId="21" xfId="0" applyFont="1" applyBorder="1"/>
    <xf numFmtId="0" fontId="22" fillId="0" borderId="21" xfId="0" applyFont="1" applyBorder="1" applyAlignment="1">
      <alignment vertical="top"/>
    </xf>
    <xf numFmtId="0" fontId="24" fillId="0" borderId="115" xfId="0" applyFont="1" applyBorder="1"/>
    <xf numFmtId="0" fontId="22" fillId="0" borderId="73" xfId="0" applyFont="1" applyBorder="1"/>
    <xf numFmtId="3" fontId="26" fillId="0" borderId="73" xfId="0" applyNumberFormat="1" applyFont="1" applyFill="1" applyBorder="1"/>
    <xf numFmtId="3" fontId="26" fillId="0" borderId="116" xfId="0" applyNumberFormat="1" applyFont="1" applyFill="1" applyBorder="1"/>
    <xf numFmtId="0" fontId="51" fillId="0" borderId="114" xfId="0" applyFont="1" applyBorder="1" applyAlignment="1">
      <alignment horizontal="center"/>
    </xf>
    <xf numFmtId="3" fontId="26" fillId="0" borderId="114" xfId="0" applyNumberFormat="1" applyFont="1" applyBorder="1" applyAlignment="1">
      <alignment horizontal="center"/>
    </xf>
    <xf numFmtId="3" fontId="26" fillId="0" borderId="70" xfId="0" applyNumberFormat="1" applyFont="1" applyBorder="1" applyAlignment="1">
      <alignment horizontal="center"/>
    </xf>
    <xf numFmtId="3" fontId="23" fillId="0" borderId="106" xfId="0" applyNumberFormat="1" applyFont="1" applyBorder="1" applyAlignment="1">
      <alignment horizontal="center"/>
    </xf>
    <xf numFmtId="3" fontId="26" fillId="0" borderId="92" xfId="0" applyNumberFormat="1" applyFont="1" applyBorder="1"/>
    <xf numFmtId="3" fontId="26" fillId="0" borderId="60" xfId="0" applyNumberFormat="1" applyFont="1" applyBorder="1"/>
    <xf numFmtId="3" fontId="26" fillId="0" borderId="58" xfId="0" applyNumberFormat="1" applyFont="1" applyBorder="1"/>
    <xf numFmtId="3" fontId="26" fillId="0" borderId="107" xfId="0" applyNumberFormat="1" applyFont="1" applyBorder="1"/>
    <xf numFmtId="0" fontId="51" fillId="0" borderId="14" xfId="0" applyFont="1" applyBorder="1"/>
    <xf numFmtId="3" fontId="26" fillId="0" borderId="26" xfId="0" applyNumberFormat="1" applyFont="1" applyBorder="1"/>
    <xf numFmtId="3" fontId="26" fillId="0" borderId="72" xfId="0" applyNumberFormat="1" applyFont="1" applyBorder="1"/>
    <xf numFmtId="0" fontId="51" fillId="0" borderId="17" xfId="0" applyFont="1" applyBorder="1"/>
    <xf numFmtId="0" fontId="51" fillId="0" borderId="26" xfId="0" applyFont="1" applyBorder="1"/>
    <xf numFmtId="0" fontId="51" fillId="0" borderId="43" xfId="0" applyFont="1" applyBorder="1" applyAlignment="1">
      <alignment horizontal="center"/>
    </xf>
    <xf numFmtId="0" fontId="51" fillId="0" borderId="23" xfId="77" applyFont="1" applyBorder="1" applyAlignment="1">
      <alignment horizontal="center"/>
    </xf>
    <xf numFmtId="3" fontId="35" fillId="0" borderId="0" xfId="0" applyNumberFormat="1" applyFont="1" applyAlignment="1">
      <alignment vertical="center" wrapText="1"/>
    </xf>
    <xf numFmtId="0" fontId="20" fillId="0" borderId="0" xfId="77" applyFont="1" applyAlignment="1">
      <alignment horizontal="center" vertical="center"/>
    </xf>
    <xf numFmtId="0" fontId="50" fillId="0" borderId="0" xfId="77" applyFont="1" applyAlignment="1">
      <alignment vertical="center" wrapText="1"/>
    </xf>
    <xf numFmtId="3" fontId="50" fillId="0" borderId="0" xfId="77" applyNumberFormat="1" applyFont="1" applyAlignment="1">
      <alignment vertical="center"/>
    </xf>
    <xf numFmtId="0" fontId="50" fillId="0" borderId="0" xfId="77" applyFont="1" applyAlignment="1">
      <alignment horizontal="right" vertical="center"/>
    </xf>
    <xf numFmtId="14" fontId="50" fillId="0" borderId="0" xfId="77" applyNumberFormat="1" applyFont="1" applyAlignment="1">
      <alignment horizontal="right" vertical="center"/>
    </xf>
    <xf numFmtId="9" fontId="50" fillId="0" borderId="0" xfId="77" applyNumberFormat="1" applyFont="1" applyAlignment="1">
      <alignment horizontal="right" vertical="center"/>
    </xf>
    <xf numFmtId="0" fontId="51" fillId="0" borderId="0" xfId="77" applyFont="1" applyAlignment="1">
      <alignment vertical="center"/>
    </xf>
    <xf numFmtId="0" fontId="51" fillId="0" borderId="43" xfId="77" applyFont="1" applyBorder="1" applyAlignment="1">
      <alignment horizontal="center"/>
    </xf>
    <xf numFmtId="0" fontId="28" fillId="0" borderId="20" xfId="0" applyFont="1" applyBorder="1" applyAlignment="1">
      <alignment horizontal="center"/>
    </xf>
    <xf numFmtId="0" fontId="28" fillId="0" borderId="21" xfId="0" applyFont="1" applyBorder="1" applyAlignment="1">
      <alignment horizontal="center"/>
    </xf>
    <xf numFmtId="0" fontId="28" fillId="0" borderId="21" xfId="0" applyFont="1" applyBorder="1" applyAlignment="1">
      <alignment horizontal="center" vertical="center"/>
    </xf>
    <xf numFmtId="0" fontId="28" fillId="0" borderId="110" xfId="0" applyFont="1" applyBorder="1" applyAlignment="1">
      <alignment horizontal="center"/>
    </xf>
    <xf numFmtId="0" fontId="35" fillId="0" borderId="20" xfId="0" applyFont="1" applyBorder="1" applyAlignment="1">
      <alignment horizontal="center"/>
    </xf>
    <xf numFmtId="0" fontId="35" fillId="0" borderId="21" xfId="0" applyFont="1" applyBorder="1" applyAlignment="1">
      <alignment horizontal="center"/>
    </xf>
    <xf numFmtId="0" fontId="35" fillId="0" borderId="21" xfId="0" applyFont="1" applyBorder="1" applyAlignment="1">
      <alignment horizontal="center" vertical="center"/>
    </xf>
    <xf numFmtId="0" fontId="35" fillId="0" borderId="110" xfId="0" applyFont="1" applyBorder="1" applyAlignment="1">
      <alignment horizontal="center" vertical="center"/>
    </xf>
    <xf numFmtId="0" fontId="20" fillId="0" borderId="118" xfId="0" applyFont="1" applyBorder="1" applyAlignment="1">
      <alignment horizontal="center"/>
    </xf>
    <xf numFmtId="3" fontId="35" fillId="25" borderId="56" xfId="78" applyNumberFormat="1" applyFont="1" applyFill="1" applyBorder="1"/>
    <xf numFmtId="3" fontId="113" fillId="0" borderId="119" xfId="78" applyNumberFormat="1" applyFont="1" applyBorder="1"/>
    <xf numFmtId="3" fontId="36" fillId="0" borderId="65" xfId="78" applyNumberFormat="1" applyFont="1" applyBorder="1"/>
    <xf numFmtId="3" fontId="113" fillId="0" borderId="56" xfId="78" applyNumberFormat="1" applyFont="1" applyBorder="1" applyAlignment="1">
      <alignment vertical="center"/>
    </xf>
    <xf numFmtId="3" fontId="30" fillId="0" borderId="60" xfId="78" applyNumberFormat="1" applyFont="1" applyBorder="1"/>
    <xf numFmtId="3" fontId="30" fillId="0" borderId="59" xfId="78" applyNumberFormat="1" applyFont="1" applyBorder="1"/>
    <xf numFmtId="3" fontId="108" fillId="0" borderId="56" xfId="78" applyNumberFormat="1" applyFont="1" applyBorder="1"/>
    <xf numFmtId="3" fontId="30" fillId="0" borderId="60" xfId="78" applyNumberFormat="1" applyFont="1" applyBorder="1" applyAlignment="1">
      <alignment vertical="center"/>
    </xf>
    <xf numFmtId="3" fontId="30" fillId="0" borderId="59" xfId="78" applyNumberFormat="1" applyFont="1" applyBorder="1" applyAlignment="1">
      <alignment vertical="center"/>
    </xf>
    <xf numFmtId="3" fontId="30" fillId="0" borderId="62" xfId="78" applyNumberFormat="1" applyFont="1" applyBorder="1"/>
    <xf numFmtId="49" fontId="35" fillId="0" borderId="0" xfId="78" applyNumberFormat="1" applyFont="1" applyBorder="1" applyAlignment="1">
      <alignment horizontal="center" vertical="center" wrapText="1"/>
    </xf>
    <xf numFmtId="0" fontId="35" fillId="0" borderId="21" xfId="0" applyFont="1" applyBorder="1" applyAlignment="1">
      <alignment vertical="center" wrapText="1"/>
    </xf>
    <xf numFmtId="3" fontId="25" fillId="0" borderId="82" xfId="0" applyNumberFormat="1" applyFont="1" applyBorder="1" applyAlignment="1">
      <alignment horizontal="center" vertical="center"/>
    </xf>
    <xf numFmtId="3" fontId="25" fillId="0" borderId="82" xfId="0" applyNumberFormat="1" applyFont="1" applyBorder="1" applyAlignment="1">
      <alignment horizontal="center" vertical="center"/>
    </xf>
    <xf numFmtId="3" fontId="66" fillId="0" borderId="23" xfId="0" applyNumberFormat="1" applyFont="1" applyBorder="1" applyAlignment="1">
      <alignment horizontal="center" vertical="center" wrapText="1"/>
    </xf>
    <xf numFmtId="3" fontId="66" fillId="0" borderId="46" xfId="0" applyNumberFormat="1" applyFont="1" applyBorder="1" applyAlignment="1">
      <alignment horizontal="center" vertical="center" wrapText="1"/>
    </xf>
    <xf numFmtId="3" fontId="86" fillId="0" borderId="46" xfId="0" applyNumberFormat="1" applyFont="1" applyBorder="1" applyAlignment="1">
      <alignment horizontal="center" vertical="center" wrapText="1"/>
    </xf>
    <xf numFmtId="3" fontId="66" fillId="0" borderId="24" xfId="0" applyNumberFormat="1" applyFont="1" applyBorder="1" applyAlignment="1">
      <alignment horizontal="center" vertical="center" wrapText="1"/>
    </xf>
    <xf numFmtId="0" fontId="120" fillId="0" borderId="0" xfId="0" applyFont="1" applyBorder="1"/>
    <xf numFmtId="3" fontId="61" fillId="0" borderId="40" xfId="0" applyNumberFormat="1" applyFont="1" applyBorder="1"/>
    <xf numFmtId="3" fontId="25" fillId="0" borderId="75" xfId="0" applyNumberFormat="1" applyFont="1" applyBorder="1"/>
    <xf numFmtId="3" fontId="35" fillId="0" borderId="75" xfId="0" applyNumberFormat="1" applyFont="1" applyBorder="1"/>
    <xf numFmtId="0" fontId="35" fillId="0" borderId="75" xfId="0" applyFont="1" applyBorder="1"/>
    <xf numFmtId="0" fontId="35" fillId="0" borderId="76" xfId="0" applyFont="1" applyBorder="1"/>
    <xf numFmtId="3" fontId="25" fillId="0" borderId="72" xfId="0" applyNumberFormat="1" applyFont="1" applyBorder="1"/>
    <xf numFmtId="0" fontId="25" fillId="0" borderId="44" xfId="0" applyFont="1" applyBorder="1"/>
    <xf numFmtId="3" fontId="30" fillId="0" borderId="59" xfId="0" applyNumberFormat="1" applyFont="1" applyBorder="1"/>
    <xf numFmtId="3" fontId="25" fillId="0" borderId="82" xfId="0" applyNumberFormat="1" applyFont="1" applyBorder="1" applyAlignment="1">
      <alignment horizontal="center" vertical="center"/>
    </xf>
    <xf numFmtId="0" fontId="25" fillId="0" borderId="49" xfId="0" applyFont="1" applyBorder="1" applyAlignment="1">
      <alignment horizontal="center" vertical="center"/>
    </xf>
    <xf numFmtId="3" fontId="25" fillId="0" borderId="46" xfId="0" applyNumberFormat="1" applyFont="1" applyBorder="1" applyAlignment="1">
      <alignment horizontal="center" vertical="center"/>
    </xf>
    <xf numFmtId="0" fontId="34" fillId="0" borderId="0" xfId="0" applyFont="1" applyBorder="1"/>
    <xf numFmtId="0" fontId="28" fillId="0" borderId="40" xfId="0" applyFont="1" applyBorder="1" applyAlignment="1">
      <alignment horizontal="center"/>
    </xf>
    <xf numFmtId="0" fontId="61" fillId="0" borderId="75" xfId="0" applyFont="1" applyBorder="1"/>
    <xf numFmtId="3" fontId="25" fillId="0" borderId="76" xfId="0" applyNumberFormat="1" applyFont="1" applyBorder="1"/>
    <xf numFmtId="3" fontId="149" fillId="0" borderId="56" xfId="0" applyNumberFormat="1" applyFont="1" applyBorder="1"/>
    <xf numFmtId="3" fontId="139" fillId="0" borderId="56" xfId="0" applyNumberFormat="1" applyFont="1" applyBorder="1"/>
    <xf numFmtId="3" fontId="121" fillId="0" borderId="56" xfId="74" applyNumberFormat="1" applyFont="1" applyBorder="1"/>
    <xf numFmtId="3" fontId="139" fillId="0" borderId="56" xfId="0" applyNumberFormat="1" applyFont="1" applyBorder="1" applyAlignment="1">
      <alignment wrapText="1"/>
    </xf>
    <xf numFmtId="3" fontId="25" fillId="0" borderId="44" xfId="0" applyNumberFormat="1" applyFont="1" applyBorder="1"/>
    <xf numFmtId="3" fontId="35" fillId="0" borderId="76" xfId="0" applyNumberFormat="1" applyFont="1" applyBorder="1"/>
    <xf numFmtId="0" fontId="25" fillId="0" borderId="49" xfId="0" applyFont="1" applyBorder="1" applyAlignment="1">
      <alignment horizontal="center" vertical="center"/>
    </xf>
    <xf numFmtId="0" fontId="25" fillId="0" borderId="49" xfId="0" applyFont="1" applyBorder="1" applyAlignment="1">
      <alignment horizontal="center" vertical="center" wrapText="1"/>
    </xf>
    <xf numFmtId="3" fontId="25" fillId="0" borderId="46" xfId="0" applyNumberFormat="1" applyFont="1" applyBorder="1" applyAlignment="1">
      <alignment horizontal="center" vertical="center" wrapText="1"/>
    </xf>
    <xf numFmtId="3" fontId="122" fillId="0" borderId="56" xfId="0" applyNumberFormat="1" applyFont="1" applyBorder="1"/>
    <xf numFmtId="3" fontId="57" fillId="0" borderId="56" xfId="0" applyNumberFormat="1" applyFont="1" applyBorder="1" applyAlignment="1">
      <alignment wrapText="1"/>
    </xf>
    <xf numFmtId="3" fontId="57" fillId="0" borderId="40" xfId="0" applyNumberFormat="1" applyFont="1" applyBorder="1"/>
    <xf numFmtId="3" fontId="174" fillId="0" borderId="0" xfId="74" applyNumberFormat="1" applyFont="1" applyBorder="1"/>
    <xf numFmtId="3" fontId="66" fillId="0" borderId="39" xfId="0" applyNumberFormat="1" applyFont="1" applyBorder="1" applyAlignment="1">
      <alignment horizontal="center" vertical="center" wrapText="1"/>
    </xf>
    <xf numFmtId="3" fontId="120" fillId="0" borderId="75" xfId="0" applyNumberFormat="1" applyFont="1" applyBorder="1"/>
    <xf numFmtId="3" fontId="25" fillId="0" borderId="82" xfId="0" applyNumberFormat="1" applyFont="1" applyBorder="1" applyAlignment="1">
      <alignment horizontal="center" vertical="center" wrapText="1"/>
    </xf>
    <xf numFmtId="0" fontId="35" fillId="0" borderId="40" xfId="0" applyFont="1" applyBorder="1"/>
    <xf numFmtId="0" fontId="34" fillId="0" borderId="21" xfId="0" applyFont="1" applyBorder="1" applyAlignment="1">
      <alignment horizontal="center"/>
    </xf>
    <xf numFmtId="0" fontId="30" fillId="0" borderId="44" xfId="0" applyFont="1" applyBorder="1"/>
    <xf numFmtId="3" fontId="30" fillId="0" borderId="26" xfId="0" applyNumberFormat="1" applyFont="1" applyFill="1" applyBorder="1"/>
    <xf numFmtId="0" fontId="28" fillId="0" borderId="0" xfId="0" applyFont="1" applyBorder="1" applyAlignment="1">
      <alignment vertical="center" wrapText="1"/>
    </xf>
    <xf numFmtId="3" fontId="28" fillId="0" borderId="75" xfId="0" applyNumberFormat="1" applyFont="1" applyBorder="1"/>
    <xf numFmtId="3" fontId="25" fillId="0" borderId="26" xfId="0" applyNumberFormat="1" applyFont="1" applyFill="1" applyBorder="1"/>
    <xf numFmtId="3" fontId="30" fillId="0" borderId="44" xfId="0" applyNumberFormat="1" applyFont="1" applyBorder="1"/>
    <xf numFmtId="3" fontId="25" fillId="0" borderId="59" xfId="0" applyNumberFormat="1" applyFont="1" applyBorder="1"/>
    <xf numFmtId="0" fontId="25" fillId="0" borderId="75" xfId="0" applyFont="1" applyBorder="1"/>
    <xf numFmtId="3" fontId="25" fillId="0" borderId="40" xfId="0" applyNumberFormat="1" applyFont="1" applyBorder="1"/>
    <xf numFmtId="3" fontId="113" fillId="0" borderId="0" xfId="74" applyNumberFormat="1" applyFont="1" applyBorder="1"/>
    <xf numFmtId="16" fontId="28" fillId="0" borderId="0" xfId="0" applyNumberFormat="1" applyFont="1" applyBorder="1"/>
    <xf numFmtId="3" fontId="28" fillId="0" borderId="0" xfId="0" applyNumberFormat="1" applyFont="1" applyBorder="1" applyAlignment="1">
      <alignment wrapText="1"/>
    </xf>
    <xf numFmtId="3" fontId="35" fillId="0" borderId="21" xfId="0" applyNumberFormat="1" applyFont="1" applyBorder="1" applyAlignment="1">
      <alignment wrapText="1"/>
    </xf>
    <xf numFmtId="3" fontId="30" fillId="0" borderId="0" xfId="0" applyNumberFormat="1" applyFont="1" applyBorder="1" applyAlignment="1">
      <alignment vertical="center"/>
    </xf>
    <xf numFmtId="3" fontId="35" fillId="0" borderId="0" xfId="0" applyNumberFormat="1" applyFont="1" applyBorder="1" applyAlignment="1">
      <alignment vertical="center" wrapText="1"/>
    </xf>
    <xf numFmtId="3" fontId="35" fillId="0" borderId="56" xfId="0" applyNumberFormat="1" applyFont="1" applyBorder="1" applyAlignment="1">
      <alignment vertical="center" wrapText="1"/>
    </xf>
    <xf numFmtId="3" fontId="30" fillId="0" borderId="0" xfId="0" applyNumberFormat="1" applyFont="1" applyBorder="1" applyAlignment="1">
      <alignment wrapText="1"/>
    </xf>
    <xf numFmtId="3" fontId="35" fillId="0" borderId="0" xfId="0" applyNumberFormat="1" applyFont="1" applyBorder="1" applyAlignment="1">
      <alignment wrapText="1"/>
    </xf>
    <xf numFmtId="0" fontId="25" fillId="0" borderId="0" xfId="0" applyFont="1" applyBorder="1" applyAlignment="1">
      <alignment wrapText="1"/>
    </xf>
    <xf numFmtId="3" fontId="35" fillId="0" borderId="56" xfId="0" applyNumberFormat="1" applyFont="1" applyBorder="1" applyAlignment="1">
      <alignment vertical="center"/>
    </xf>
    <xf numFmtId="0" fontId="28" fillId="0" borderId="75" xfId="0" applyFont="1" applyBorder="1"/>
    <xf numFmtId="0" fontId="28" fillId="0" borderId="76" xfId="0" applyFont="1" applyBorder="1"/>
    <xf numFmtId="0" fontId="28" fillId="0" borderId="56" xfId="0" applyFont="1" applyBorder="1"/>
    <xf numFmtId="3" fontId="25" fillId="0" borderId="58" xfId="0" applyNumberFormat="1" applyFont="1" applyBorder="1"/>
    <xf numFmtId="3" fontId="55" fillId="0" borderId="56" xfId="0" applyNumberFormat="1" applyFont="1" applyBorder="1"/>
    <xf numFmtId="0" fontId="25" fillId="0" borderId="37" xfId="0" applyFont="1" applyBorder="1"/>
    <xf numFmtId="3" fontId="57" fillId="0" borderId="37" xfId="0" applyNumberFormat="1" applyFont="1" applyBorder="1"/>
    <xf numFmtId="3" fontId="57" fillId="0" borderId="59" xfId="0" applyNumberFormat="1" applyFont="1" applyBorder="1"/>
    <xf numFmtId="3" fontId="113" fillId="0" borderId="0" xfId="0" applyNumberFormat="1" applyFont="1" applyBorder="1" applyAlignment="1">
      <alignment vertical="center" wrapText="1"/>
    </xf>
    <xf numFmtId="3" fontId="113" fillId="0" borderId="0" xfId="0" applyNumberFormat="1" applyFont="1" applyBorder="1" applyAlignment="1">
      <alignment wrapText="1"/>
    </xf>
    <xf numFmtId="3" fontId="182" fillId="0" borderId="0" xfId="0" applyNumberFormat="1" applyFont="1" applyBorder="1"/>
    <xf numFmtId="3" fontId="121" fillId="0" borderId="0" xfId="0" applyNumberFormat="1" applyFont="1" applyBorder="1"/>
    <xf numFmtId="3" fontId="121" fillId="0" borderId="56" xfId="0" applyNumberFormat="1" applyFont="1" applyBorder="1"/>
    <xf numFmtId="3" fontId="183" fillId="0" borderId="0" xfId="0" applyNumberFormat="1" applyFont="1" applyBorder="1"/>
    <xf numFmtId="3" fontId="183" fillId="0" borderId="56" xfId="0" applyNumberFormat="1" applyFont="1" applyBorder="1"/>
    <xf numFmtId="3" fontId="35" fillId="0" borderId="21" xfId="0" applyNumberFormat="1" applyFont="1" applyBorder="1" applyAlignment="1">
      <alignment vertical="center"/>
    </xf>
    <xf numFmtId="3" fontId="28" fillId="0" borderId="0" xfId="0" applyNumberFormat="1" applyFont="1" applyBorder="1" applyAlignment="1">
      <alignment vertical="center"/>
    </xf>
    <xf numFmtId="3" fontId="28" fillId="0" borderId="56" xfId="0" applyNumberFormat="1" applyFont="1" applyBorder="1" applyAlignment="1">
      <alignment vertical="center"/>
    </xf>
    <xf numFmtId="0" fontId="35" fillId="0" borderId="0" xfId="0" applyFont="1" applyBorder="1" applyAlignment="1">
      <alignment vertical="center"/>
    </xf>
    <xf numFmtId="0" fontId="35" fillId="0" borderId="0" xfId="0" applyFont="1" applyAlignment="1">
      <alignment vertical="center"/>
    </xf>
    <xf numFmtId="3" fontId="61" fillId="0" borderId="43" xfId="0" applyNumberFormat="1" applyFont="1" applyBorder="1" applyAlignment="1">
      <alignment horizontal="center" vertical="center"/>
    </xf>
    <xf numFmtId="0" fontId="0" fillId="0" borderId="43" xfId="0" applyBorder="1" applyAlignment="1">
      <alignment horizontal="center" vertical="center"/>
    </xf>
    <xf numFmtId="0" fontId="25" fillId="0" borderId="39" xfId="0" applyFont="1" applyBorder="1" applyAlignment="1">
      <alignment horizontal="center" vertical="center"/>
    </xf>
    <xf numFmtId="0" fontId="25" fillId="0" borderId="14" xfId="0" applyFont="1" applyBorder="1" applyAlignment="1">
      <alignment horizontal="center" vertical="center"/>
    </xf>
    <xf numFmtId="0" fontId="25" fillId="0" borderId="58" xfId="0" applyFont="1" applyBorder="1" applyAlignment="1">
      <alignment horizontal="center" vertical="center"/>
    </xf>
    <xf numFmtId="0" fontId="61" fillId="0" borderId="41" xfId="0" applyFont="1" applyBorder="1" applyAlignment="1">
      <alignment horizontal="center" vertical="center"/>
    </xf>
    <xf numFmtId="0" fontId="61" fillId="0" borderId="81" xfId="0" applyFont="1" applyBorder="1" applyAlignment="1">
      <alignment horizontal="center" vertical="center"/>
    </xf>
    <xf numFmtId="0" fontId="61" fillId="0" borderId="86" xfId="0" applyFont="1" applyBorder="1" applyAlignment="1">
      <alignment horizontal="center" vertical="center"/>
    </xf>
    <xf numFmtId="3" fontId="34" fillId="0" borderId="0" xfId="0" applyNumberFormat="1" applyFont="1" applyBorder="1" applyAlignment="1">
      <alignment horizontal="right"/>
    </xf>
    <xf numFmtId="0" fontId="61" fillId="0" borderId="0" xfId="0" applyFont="1" applyBorder="1" applyAlignment="1">
      <alignment horizontal="center"/>
    </xf>
    <xf numFmtId="0" fontId="66" fillId="0" borderId="0" xfId="0" applyFont="1" applyBorder="1" applyAlignment="1">
      <alignment horizontal="center"/>
    </xf>
    <xf numFmtId="0" fontId="25" fillId="0" borderId="0" xfId="0" applyFont="1" applyBorder="1" applyAlignment="1">
      <alignment horizontal="right"/>
    </xf>
    <xf numFmtId="3" fontId="61" fillId="0" borderId="12" xfId="0" applyNumberFormat="1" applyFont="1" applyBorder="1" applyAlignment="1">
      <alignment horizontal="center" vertical="center"/>
    </xf>
    <xf numFmtId="3" fontId="61" fillId="0" borderId="28" xfId="0" applyNumberFormat="1" applyFont="1" applyBorder="1" applyAlignment="1">
      <alignment horizontal="center" vertical="center"/>
    </xf>
    <xf numFmtId="3" fontId="61" fillId="0" borderId="35" xfId="0" applyNumberFormat="1" applyFont="1" applyBorder="1" applyAlignment="1">
      <alignment horizontal="center" vertical="center"/>
    </xf>
    <xf numFmtId="0" fontId="28" fillId="0" borderId="12" xfId="0" applyFont="1" applyBorder="1" applyAlignment="1">
      <alignment horizontal="center" vertical="center" wrapText="1"/>
    </xf>
    <xf numFmtId="0" fontId="28" fillId="0" borderId="46" xfId="0" applyFont="1" applyBorder="1" applyAlignment="1">
      <alignment horizontal="center" vertical="center" wrapText="1"/>
    </xf>
    <xf numFmtId="0" fontId="25" fillId="0" borderId="10" xfId="0" applyFont="1" applyBorder="1" applyAlignment="1">
      <alignment horizontal="center" vertical="center"/>
    </xf>
    <xf numFmtId="3" fontId="25" fillId="0" borderId="20" xfId="0" applyNumberFormat="1" applyFont="1" applyBorder="1" applyAlignment="1">
      <alignment horizontal="center" vertical="center"/>
    </xf>
    <xf numFmtId="3" fontId="25" fillId="0" borderId="11" xfId="0" applyNumberFormat="1" applyFont="1" applyBorder="1" applyAlignment="1">
      <alignment horizontal="center" vertical="center"/>
    </xf>
    <xf numFmtId="3" fontId="61" fillId="0" borderId="23" xfId="0" applyNumberFormat="1" applyFont="1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3" fontId="57" fillId="0" borderId="12" xfId="0" applyNumberFormat="1" applyFont="1" applyBorder="1" applyAlignment="1">
      <alignment horizontal="center" vertical="center"/>
    </xf>
    <xf numFmtId="3" fontId="57" fillId="0" borderId="28" xfId="0" applyNumberFormat="1" applyFont="1" applyBorder="1" applyAlignment="1">
      <alignment horizontal="center" vertical="center"/>
    </xf>
    <xf numFmtId="3" fontId="57" fillId="0" borderId="106" xfId="0" applyNumberFormat="1" applyFont="1" applyBorder="1" applyAlignment="1">
      <alignment horizontal="center" vertical="center"/>
    </xf>
    <xf numFmtId="0" fontId="30" fillId="0" borderId="13" xfId="0" applyFont="1" applyBorder="1" applyAlignment="1">
      <alignment horizontal="right"/>
    </xf>
    <xf numFmtId="0" fontId="35" fillId="0" borderId="12" xfId="0" applyFont="1" applyBorder="1" applyAlignment="1">
      <alignment horizontal="center" vertical="center" wrapText="1"/>
    </xf>
    <xf numFmtId="0" fontId="30" fillId="0" borderId="10" xfId="0" applyFont="1" applyBorder="1" applyAlignment="1">
      <alignment horizontal="center" vertical="center"/>
    </xf>
    <xf numFmtId="0" fontId="30" fillId="0" borderId="12" xfId="0" applyFont="1" applyBorder="1" applyAlignment="1">
      <alignment horizontal="center" vertical="center"/>
    </xf>
    <xf numFmtId="0" fontId="30" fillId="0" borderId="28" xfId="0" applyFont="1" applyBorder="1" applyAlignment="1">
      <alignment horizontal="center" vertical="center"/>
    </xf>
    <xf numFmtId="3" fontId="30" fillId="0" borderId="83" xfId="0" applyNumberFormat="1" applyFont="1" applyBorder="1" applyAlignment="1">
      <alignment horizontal="center" vertical="center"/>
    </xf>
    <xf numFmtId="0" fontId="57" fillId="0" borderId="28" xfId="0" applyFont="1" applyBorder="1" applyAlignment="1">
      <alignment horizontal="center" vertical="center"/>
    </xf>
    <xf numFmtId="0" fontId="57" fillId="0" borderId="10" xfId="0" applyFont="1" applyBorder="1" applyAlignment="1">
      <alignment horizontal="center" vertical="center"/>
    </xf>
    <xf numFmtId="0" fontId="57" fillId="0" borderId="92" xfId="0" applyFont="1" applyBorder="1" applyAlignment="1">
      <alignment horizontal="center" vertical="center"/>
    </xf>
    <xf numFmtId="0" fontId="25" fillId="0" borderId="12" xfId="0" applyFont="1" applyBorder="1" applyAlignment="1">
      <alignment horizontal="center" vertical="center"/>
    </xf>
    <xf numFmtId="0" fontId="25" fillId="0" borderId="28" xfId="0" applyFont="1" applyBorder="1" applyAlignment="1">
      <alignment horizontal="center" vertical="center"/>
    </xf>
    <xf numFmtId="3" fontId="71" fillId="0" borderId="10" xfId="0" applyNumberFormat="1" applyFont="1" applyBorder="1" applyAlignment="1">
      <alignment horizontal="center" vertical="center"/>
    </xf>
    <xf numFmtId="3" fontId="71" fillId="0" borderId="92" xfId="0" applyNumberFormat="1" applyFont="1" applyBorder="1" applyAlignment="1">
      <alignment horizontal="center" vertical="center"/>
    </xf>
    <xf numFmtId="0" fontId="25" fillId="0" borderId="13" xfId="0" applyFont="1" applyBorder="1" applyAlignment="1">
      <alignment horizontal="right"/>
    </xf>
    <xf numFmtId="0" fontId="28" fillId="0" borderId="22" xfId="0" applyFont="1" applyBorder="1" applyAlignment="1">
      <alignment horizontal="center" vertical="center" wrapText="1"/>
    </xf>
    <xf numFmtId="0" fontId="28" fillId="0" borderId="35" xfId="0" applyFont="1" applyBorder="1" applyAlignment="1">
      <alignment horizontal="center" vertical="center" wrapText="1"/>
    </xf>
    <xf numFmtId="0" fontId="179" fillId="0" borderId="0" xfId="71" applyFont="1" applyAlignment="1">
      <alignment horizontal="center" vertical="center" wrapText="1"/>
    </xf>
    <xf numFmtId="3" fontId="98" fillId="0" borderId="32" xfId="71" applyNumberFormat="1" applyFont="1" applyBorder="1" applyAlignment="1">
      <alignment horizontal="right" vertical="center"/>
    </xf>
    <xf numFmtId="3" fontId="98" fillId="0" borderId="50" xfId="71" applyNumberFormat="1" applyFont="1" applyBorder="1" applyAlignment="1">
      <alignment horizontal="right" vertical="center"/>
    </xf>
    <xf numFmtId="0" fontId="133" fillId="0" borderId="0" xfId="71" applyFont="1" applyAlignment="1">
      <alignment horizontal="right" vertical="center"/>
    </xf>
    <xf numFmtId="0" fontId="98" fillId="0" borderId="0" xfId="71" applyFont="1" applyAlignment="1">
      <alignment horizontal="center" vertical="center"/>
    </xf>
    <xf numFmtId="0" fontId="134" fillId="0" borderId="84" xfId="71" applyFont="1" applyFill="1" applyBorder="1" applyAlignment="1">
      <alignment horizontal="center" vertical="center"/>
    </xf>
    <xf numFmtId="0" fontId="134" fillId="0" borderId="85" xfId="71" applyFont="1" applyFill="1" applyBorder="1" applyAlignment="1">
      <alignment horizontal="center" vertical="center"/>
    </xf>
    <xf numFmtId="3" fontId="98" fillId="0" borderId="44" xfId="71" applyNumberFormat="1" applyFont="1" applyFill="1" applyBorder="1" applyAlignment="1">
      <alignment horizontal="center" vertical="center" wrapText="1"/>
    </xf>
    <xf numFmtId="3" fontId="134" fillId="0" borderId="26" xfId="71" applyNumberFormat="1" applyFont="1" applyFill="1" applyBorder="1" applyAlignment="1">
      <alignment horizontal="center" vertical="center" wrapText="1"/>
    </xf>
    <xf numFmtId="3" fontId="134" fillId="0" borderId="72" xfId="71" applyNumberFormat="1" applyFont="1" applyFill="1" applyBorder="1" applyAlignment="1">
      <alignment horizontal="center" vertical="center" wrapText="1"/>
    </xf>
    <xf numFmtId="3" fontId="27" fillId="0" borderId="0" xfId="0" applyNumberFormat="1" applyFont="1" applyBorder="1" applyAlignment="1">
      <alignment horizontal="right" vertical="top" wrapText="1"/>
    </xf>
    <xf numFmtId="0" fontId="75" fillId="0" borderId="21" xfId="0" applyFont="1" applyBorder="1" applyAlignment="1"/>
    <xf numFmtId="0" fontId="75" fillId="0" borderId="0" xfId="0" applyFont="1" applyBorder="1" applyAlignment="1"/>
    <xf numFmtId="0" fontId="24" fillId="0" borderId="46" xfId="0" applyFont="1" applyBorder="1" applyAlignment="1">
      <alignment horizontal="center" vertical="center"/>
    </xf>
    <xf numFmtId="0" fontId="24" fillId="0" borderId="0" xfId="0" applyFont="1" applyBorder="1" applyAlignment="1">
      <alignment horizontal="center"/>
    </xf>
    <xf numFmtId="0" fontId="0" fillId="0" borderId="0" xfId="0" applyAlignment="1"/>
    <xf numFmtId="0" fontId="72" fillId="0" borderId="13" xfId="0" applyFont="1" applyBorder="1" applyAlignment="1">
      <alignment horizontal="right"/>
    </xf>
    <xf numFmtId="0" fontId="0" fillId="0" borderId="13" xfId="0" applyBorder="1" applyAlignment="1"/>
    <xf numFmtId="0" fontId="24" fillId="0" borderId="12" xfId="0" applyFont="1" applyBorder="1" applyAlignment="1">
      <alignment horizontal="center" vertical="center"/>
    </xf>
    <xf numFmtId="0" fontId="26" fillId="0" borderId="0" xfId="0" applyFont="1" applyAlignment="1">
      <alignment horizontal="center"/>
    </xf>
    <xf numFmtId="0" fontId="162" fillId="0" borderId="0" xfId="0" applyFont="1" applyBorder="1" applyAlignment="1">
      <alignment horizontal="right"/>
    </xf>
    <xf numFmtId="0" fontId="66" fillId="0" borderId="27" xfId="0" applyFont="1" applyBorder="1" applyAlignment="1">
      <alignment horizontal="center" vertical="center"/>
    </xf>
    <xf numFmtId="0" fontId="66" fillId="0" borderId="101" xfId="0" applyFont="1" applyBorder="1" applyAlignment="1">
      <alignment horizontal="center" vertical="center"/>
    </xf>
    <xf numFmtId="3" fontId="66" fillId="0" borderId="12" xfId="0" applyNumberFormat="1" applyFont="1" applyBorder="1" applyAlignment="1">
      <alignment horizontal="center" vertical="center" wrapText="1"/>
    </xf>
    <xf numFmtId="0" fontId="85" fillId="0" borderId="13" xfId="0" applyFont="1" applyBorder="1" applyAlignment="1">
      <alignment horizontal="right"/>
    </xf>
    <xf numFmtId="0" fontId="163" fillId="0" borderId="13" xfId="0" applyFont="1" applyBorder="1" applyAlignment="1">
      <alignment horizontal="right"/>
    </xf>
    <xf numFmtId="0" fontId="85" fillId="0" borderId="23" xfId="0" applyFont="1" applyBorder="1" applyAlignment="1">
      <alignment horizontal="center" vertical="center" wrapText="1"/>
    </xf>
    <xf numFmtId="0" fontId="34" fillId="0" borderId="0" xfId="0" applyFont="1" applyBorder="1" applyAlignment="1">
      <alignment horizontal="right"/>
    </xf>
    <xf numFmtId="0" fontId="25" fillId="0" borderId="0" xfId="0" applyFont="1" applyBorder="1" applyAlignment="1">
      <alignment horizontal="center"/>
    </xf>
    <xf numFmtId="0" fontId="25" fillId="0" borderId="0" xfId="76" applyFont="1" applyBorder="1" applyAlignment="1">
      <alignment horizontal="center"/>
    </xf>
    <xf numFmtId="0" fontId="28" fillId="0" borderId="104" xfId="0" applyFont="1" applyBorder="1" applyAlignment="1">
      <alignment horizontal="center" vertical="center" wrapText="1"/>
    </xf>
    <xf numFmtId="0" fontId="28" fillId="0" borderId="105" xfId="0" applyFont="1" applyBorder="1" applyAlignment="1">
      <alignment horizontal="center" vertical="center" wrapText="1"/>
    </xf>
    <xf numFmtId="0" fontId="25" fillId="0" borderId="96" xfId="0" applyFont="1" applyBorder="1" applyAlignment="1">
      <alignment horizontal="center" vertical="center" wrapText="1"/>
    </xf>
    <xf numFmtId="0" fontId="25" fillId="0" borderId="66" xfId="0" applyFont="1" applyBorder="1" applyAlignment="1">
      <alignment horizontal="center" vertical="center" wrapText="1"/>
    </xf>
    <xf numFmtId="0" fontId="25" fillId="0" borderId="95" xfId="0" applyFont="1" applyBorder="1" applyAlignment="1">
      <alignment horizontal="center" vertical="center" wrapText="1"/>
    </xf>
    <xf numFmtId="0" fontId="25" fillId="0" borderId="47" xfId="0" applyFont="1" applyBorder="1" applyAlignment="1">
      <alignment horizontal="center" vertical="center" wrapText="1"/>
    </xf>
    <xf numFmtId="0" fontId="67" fillId="0" borderId="0" xfId="0" applyFont="1" applyBorder="1" applyAlignment="1">
      <alignment horizontal="right"/>
    </xf>
    <xf numFmtId="3" fontId="29" fillId="0" borderId="78" xfId="0" applyNumberFormat="1" applyFont="1" applyBorder="1" applyAlignment="1">
      <alignment horizontal="right"/>
    </xf>
    <xf numFmtId="0" fontId="0" fillId="0" borderId="78" xfId="0" applyBorder="1" applyAlignment="1"/>
    <xf numFmtId="0" fontId="29" fillId="0" borderId="23" xfId="0" applyFont="1" applyBorder="1" applyAlignment="1">
      <alignment horizontal="center" vertical="center" wrapText="1"/>
    </xf>
    <xf numFmtId="0" fontId="98" fillId="0" borderId="86" xfId="0" applyFont="1" applyBorder="1" applyAlignment="1">
      <alignment horizontal="center" vertical="center" wrapText="1"/>
    </xf>
    <xf numFmtId="3" fontId="98" fillId="0" borderId="23" xfId="0" applyNumberFormat="1" applyFont="1" applyBorder="1" applyAlignment="1">
      <alignment horizontal="center" vertical="center" wrapText="1"/>
    </xf>
    <xf numFmtId="0" fontId="29" fillId="0" borderId="0" xfId="0" applyFont="1" applyBorder="1" applyAlignment="1">
      <alignment horizontal="center" vertical="center"/>
    </xf>
    <xf numFmtId="0" fontId="29" fillId="0" borderId="0" xfId="0" applyFont="1" applyBorder="1" applyAlignment="1">
      <alignment horizontal="center"/>
    </xf>
    <xf numFmtId="0" fontId="31" fillId="0" borderId="0" xfId="0" applyFont="1" applyAlignment="1"/>
    <xf numFmtId="3" fontId="34" fillId="0" borderId="0" xfId="78" applyNumberFormat="1" applyFont="1" applyBorder="1" applyAlignment="1">
      <alignment horizontal="right"/>
    </xf>
    <xf numFmtId="3" fontId="25" fillId="0" borderId="0" xfId="78" applyNumberFormat="1" applyFont="1" applyBorder="1" applyAlignment="1">
      <alignment horizontal="center"/>
    </xf>
    <xf numFmtId="3" fontId="25" fillId="0" borderId="41" xfId="78" applyNumberFormat="1" applyFont="1" applyBorder="1" applyAlignment="1">
      <alignment horizontal="center" vertical="center"/>
    </xf>
    <xf numFmtId="3" fontId="25" fillId="0" borderId="86" xfId="78" applyNumberFormat="1" applyFont="1" applyBorder="1" applyAlignment="1">
      <alignment horizontal="center" vertical="center"/>
    </xf>
    <xf numFmtId="3" fontId="25" fillId="0" borderId="51" xfId="78" applyNumberFormat="1" applyFont="1" applyBorder="1" applyAlignment="1">
      <alignment horizontal="right"/>
    </xf>
    <xf numFmtId="0" fontId="0" fillId="0" borderId="51" xfId="0" applyBorder="1" applyAlignment="1"/>
    <xf numFmtId="49" fontId="25" fillId="0" borderId="87" xfId="78" applyNumberFormat="1" applyFont="1" applyBorder="1" applyAlignment="1">
      <alignment horizontal="center" vertical="center" textRotation="255" wrapText="1"/>
    </xf>
    <xf numFmtId="3" fontId="25" fillId="0" borderId="33" xfId="78" applyNumberFormat="1" applyFont="1" applyBorder="1" applyAlignment="1">
      <alignment horizontal="center" vertical="center" wrapText="1"/>
    </xf>
    <xf numFmtId="3" fontId="25" fillId="0" borderId="88" xfId="0" applyNumberFormat="1" applyFont="1" applyBorder="1" applyAlignment="1">
      <alignment horizontal="center" vertical="center" wrapText="1"/>
    </xf>
    <xf numFmtId="3" fontId="25" fillId="0" borderId="34" xfId="0" applyNumberFormat="1" applyFont="1" applyBorder="1" applyAlignment="1">
      <alignment horizontal="center" vertical="center" wrapText="1"/>
    </xf>
    <xf numFmtId="3" fontId="25" fillId="0" borderId="89" xfId="0" applyNumberFormat="1" applyFont="1" applyBorder="1" applyAlignment="1">
      <alignment horizontal="center" vertical="center" wrapText="1"/>
    </xf>
    <xf numFmtId="3" fontId="25" fillId="0" borderId="90" xfId="0" applyNumberFormat="1" applyFont="1" applyBorder="1" applyAlignment="1">
      <alignment horizontal="center" vertical="center" wrapText="1"/>
    </xf>
    <xf numFmtId="0" fontId="30" fillId="0" borderId="0" xfId="78" applyFont="1" applyAlignment="1">
      <alignment horizontal="center"/>
    </xf>
    <xf numFmtId="3" fontId="25" fillId="0" borderId="91" xfId="78" applyNumberFormat="1" applyFon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61" xfId="0" applyBorder="1" applyAlignment="1">
      <alignment horizontal="center" vertical="center"/>
    </xf>
    <xf numFmtId="3" fontId="25" fillId="0" borderId="33" xfId="0" applyNumberFormat="1" applyFont="1" applyBorder="1" applyAlignment="1">
      <alignment horizontal="center" vertical="center" wrapText="1"/>
    </xf>
    <xf numFmtId="0" fontId="43" fillId="0" borderId="23" xfId="0" applyFont="1" applyBorder="1" applyAlignment="1">
      <alignment horizontal="center" vertical="center"/>
    </xf>
    <xf numFmtId="0" fontId="27" fillId="0" borderId="0" xfId="0" applyFont="1" applyBorder="1" applyAlignment="1">
      <alignment horizontal="right"/>
    </xf>
    <xf numFmtId="0" fontId="43" fillId="0" borderId="0" xfId="0" applyFont="1" applyBorder="1" applyAlignment="1">
      <alignment horizontal="center" vertical="center"/>
    </xf>
    <xf numFmtId="0" fontId="43" fillId="0" borderId="0" xfId="0" applyFont="1" applyBorder="1" applyAlignment="1">
      <alignment horizontal="center"/>
    </xf>
    <xf numFmtId="0" fontId="42" fillId="0" borderId="78" xfId="0" applyFont="1" applyBorder="1" applyAlignment="1">
      <alignment horizontal="right"/>
    </xf>
    <xf numFmtId="0" fontId="0" fillId="0" borderId="78" xfId="0" applyBorder="1" applyAlignment="1">
      <alignment horizontal="right"/>
    </xf>
    <xf numFmtId="3" fontId="47" fillId="0" borderId="23" xfId="0" applyNumberFormat="1" applyFont="1" applyBorder="1" applyAlignment="1">
      <alignment horizontal="center" vertical="center" wrapText="1"/>
    </xf>
    <xf numFmtId="3" fontId="43" fillId="0" borderId="23" xfId="0" applyNumberFormat="1" applyFont="1" applyBorder="1" applyAlignment="1">
      <alignment horizontal="center"/>
    </xf>
    <xf numFmtId="0" fontId="46" fillId="0" borderId="23" xfId="0" applyFont="1" applyBorder="1" applyAlignment="1">
      <alignment horizontal="center" wrapText="1"/>
    </xf>
    <xf numFmtId="0" fontId="30" fillId="0" borderId="0" xfId="0" applyFont="1" applyAlignment="1">
      <alignment horizontal="center"/>
    </xf>
    <xf numFmtId="3" fontId="25" fillId="0" borderId="83" xfId="0" applyNumberFormat="1" applyFont="1" applyBorder="1" applyAlignment="1">
      <alignment horizontal="center" vertical="center"/>
    </xf>
    <xf numFmtId="3" fontId="127" fillId="0" borderId="83" xfId="0" applyNumberFormat="1" applyFont="1" applyBorder="1" applyAlignment="1">
      <alignment horizontal="center" vertical="center"/>
    </xf>
    <xf numFmtId="0" fontId="61" fillId="0" borderId="0" xfId="74" applyFont="1" applyBorder="1" applyAlignment="1">
      <alignment horizontal="center"/>
    </xf>
    <xf numFmtId="3" fontId="61" fillId="0" borderId="97" xfId="0" applyNumberFormat="1" applyFont="1" applyBorder="1" applyAlignment="1">
      <alignment horizontal="center"/>
    </xf>
    <xf numFmtId="3" fontId="82" fillId="0" borderId="98" xfId="0" applyNumberFormat="1" applyFont="1" applyBorder="1" applyAlignment="1">
      <alignment horizontal="center"/>
    </xf>
    <xf numFmtId="3" fontId="60" fillId="0" borderId="0" xfId="0" applyNumberFormat="1" applyFont="1" applyBorder="1" applyAlignment="1">
      <alignment horizontal="right"/>
    </xf>
    <xf numFmtId="0" fontId="81" fillId="0" borderId="0" xfId="0" applyFont="1" applyBorder="1" applyAlignment="1"/>
    <xf numFmtId="0" fontId="83" fillId="0" borderId="0" xfId="0" applyFont="1" applyBorder="1" applyAlignment="1">
      <alignment horizontal="center"/>
    </xf>
    <xf numFmtId="0" fontId="81" fillId="0" borderId="0" xfId="0" applyFont="1" applyAlignment="1"/>
    <xf numFmtId="0" fontId="82" fillId="0" borderId="24" xfId="0" applyFont="1" applyBorder="1" applyAlignment="1">
      <alignment horizontal="center" vertical="center" textRotation="255"/>
    </xf>
    <xf numFmtId="0" fontId="82" fillId="0" borderId="25" xfId="0" applyFont="1" applyBorder="1" applyAlignment="1">
      <alignment horizontal="center" vertical="center" textRotation="255"/>
    </xf>
    <xf numFmtId="0" fontId="82" fillId="0" borderId="43" xfId="0" applyFont="1" applyBorder="1" applyAlignment="1">
      <alignment horizontal="center" vertical="center" textRotation="255"/>
    </xf>
    <xf numFmtId="3" fontId="83" fillId="0" borderId="27" xfId="0" applyNumberFormat="1" applyFont="1" applyBorder="1" applyAlignment="1">
      <alignment horizontal="center" vertical="center" wrapText="1"/>
    </xf>
    <xf numFmtId="3" fontId="83" fillId="0" borderId="12" xfId="0" applyNumberFormat="1" applyFont="1" applyBorder="1" applyAlignment="1">
      <alignment horizontal="center" vertical="center" wrapText="1"/>
    </xf>
    <xf numFmtId="3" fontId="83" fillId="0" borderId="97" xfId="0" applyNumberFormat="1" applyFont="1" applyBorder="1" applyAlignment="1">
      <alignment horizontal="center"/>
    </xf>
    <xf numFmtId="3" fontId="61" fillId="0" borderId="39" xfId="0" applyNumberFormat="1" applyFont="1" applyBorder="1" applyAlignment="1">
      <alignment horizontal="center" vertical="center" wrapText="1"/>
    </xf>
    <xf numFmtId="0" fontId="0" fillId="0" borderId="49" xfId="0" applyBorder="1" applyAlignment="1">
      <alignment horizontal="center" vertical="center" wrapText="1"/>
    </xf>
    <xf numFmtId="0" fontId="0" fillId="0" borderId="91" xfId="0" applyBorder="1" applyAlignment="1">
      <alignment horizontal="center" vertical="center" wrapText="1"/>
    </xf>
    <xf numFmtId="0" fontId="0" fillId="0" borderId="93" xfId="0" applyBorder="1" applyAlignment="1">
      <alignment horizontal="center" vertical="center" wrapText="1"/>
    </xf>
    <xf numFmtId="3" fontId="83" fillId="0" borderId="99" xfId="0" applyNumberFormat="1" applyFont="1" applyBorder="1" applyAlignment="1">
      <alignment horizontal="center" vertical="center" wrapText="1"/>
    </xf>
    <xf numFmtId="3" fontId="83" fillId="0" borderId="53" xfId="0" applyNumberFormat="1" applyFont="1" applyBorder="1" applyAlignment="1">
      <alignment horizontal="center" vertical="center" wrapText="1"/>
    </xf>
    <xf numFmtId="0" fontId="81" fillId="0" borderId="100" xfId="0" applyFont="1" applyBorder="1" applyAlignment="1">
      <alignment horizontal="center" vertical="center" wrapText="1"/>
    </xf>
    <xf numFmtId="0" fontId="83" fillId="0" borderId="78" xfId="0" applyFont="1" applyBorder="1" applyAlignment="1">
      <alignment horizontal="right"/>
    </xf>
    <xf numFmtId="3" fontId="61" fillId="0" borderId="28" xfId="0" applyNumberFormat="1" applyFont="1" applyBorder="1" applyAlignment="1">
      <alignment horizontal="center"/>
    </xf>
    <xf numFmtId="0" fontId="81" fillId="0" borderId="10" xfId="0" applyFont="1" applyBorder="1" applyAlignment="1">
      <alignment horizontal="center"/>
    </xf>
    <xf numFmtId="0" fontId="81" fillId="0" borderId="92" xfId="0" applyFont="1" applyBorder="1" applyAlignment="1">
      <alignment horizontal="center"/>
    </xf>
    <xf numFmtId="3" fontId="83" fillId="0" borderId="28" xfId="0" applyNumberFormat="1" applyFont="1" applyBorder="1" applyAlignment="1">
      <alignment horizontal="center" vertical="center" wrapText="1"/>
    </xf>
    <xf numFmtId="0" fontId="83" fillId="0" borderId="76" xfId="0" applyFont="1" applyBorder="1" applyAlignment="1">
      <alignment horizontal="center" vertical="center" wrapText="1"/>
    </xf>
    <xf numFmtId="0" fontId="83" fillId="0" borderId="56" xfId="0" applyFont="1" applyBorder="1" applyAlignment="1">
      <alignment horizontal="center" vertical="center" wrapText="1"/>
    </xf>
    <xf numFmtId="0" fontId="81" fillId="0" borderId="79" xfId="0" applyFont="1" applyBorder="1" applyAlignment="1">
      <alignment horizontal="center" vertical="center" wrapText="1"/>
    </xf>
    <xf numFmtId="0" fontId="57" fillId="0" borderId="44" xfId="0" applyFont="1" applyBorder="1" applyAlignment="1">
      <alignment horizontal="left"/>
    </xf>
    <xf numFmtId="0" fontId="57" fillId="0" borderId="62" xfId="0" applyFont="1" applyBorder="1" applyAlignment="1">
      <alignment horizontal="left"/>
    </xf>
    <xf numFmtId="0" fontId="131" fillId="0" borderId="0" xfId="0" applyFont="1" applyBorder="1" applyAlignment="1">
      <alignment horizontal="right" vertical="top" wrapText="1"/>
    </xf>
    <xf numFmtId="0" fontId="129" fillId="0" borderId="0" xfId="0" applyFont="1" applyBorder="1" applyAlignment="1">
      <alignment horizontal="right" vertical="top" wrapText="1"/>
    </xf>
    <xf numFmtId="0" fontId="130" fillId="0" borderId="0" xfId="0" applyFont="1" applyAlignment="1">
      <alignment horizontal="right" vertical="top" wrapText="1"/>
    </xf>
    <xf numFmtId="0" fontId="43" fillId="0" borderId="14" xfId="0" applyFont="1" applyBorder="1" applyAlignment="1">
      <alignment horizontal="center" vertical="center" wrapText="1"/>
    </xf>
    <xf numFmtId="0" fontId="43" fillId="0" borderId="0" xfId="0" applyFont="1" applyBorder="1" applyAlignment="1">
      <alignment horizontal="right"/>
    </xf>
    <xf numFmtId="0" fontId="42" fillId="0" borderId="46" xfId="0" applyFont="1" applyBorder="1" applyAlignment="1">
      <alignment horizontal="center" textRotation="255"/>
    </xf>
    <xf numFmtId="0" fontId="42" fillId="0" borderId="22" xfId="0" applyFont="1" applyBorder="1" applyAlignment="1">
      <alignment horizontal="center" textRotation="255"/>
    </xf>
    <xf numFmtId="0" fontId="43" fillId="0" borderId="12" xfId="0" applyFont="1" applyBorder="1" applyAlignment="1">
      <alignment horizontal="center"/>
    </xf>
    <xf numFmtId="0" fontId="24" fillId="0" borderId="12" xfId="0" applyFont="1" applyBorder="1" applyAlignment="1">
      <alignment horizontal="center" vertical="center" wrapText="1"/>
    </xf>
    <xf numFmtId="0" fontId="24" fillId="0" borderId="28" xfId="0" applyFont="1" applyBorder="1" applyAlignment="1">
      <alignment horizontal="center" vertical="center" wrapText="1"/>
    </xf>
    <xf numFmtId="3" fontId="61" fillId="0" borderId="46" xfId="0" applyNumberFormat="1" applyFont="1" applyBorder="1" applyAlignment="1">
      <alignment horizontal="center" vertical="center"/>
    </xf>
    <xf numFmtId="0" fontId="43" fillId="0" borderId="0" xfId="0" applyFont="1" applyAlignment="1">
      <alignment horizontal="center"/>
    </xf>
    <xf numFmtId="0" fontId="42" fillId="0" borderId="0" xfId="0" applyFont="1" applyAlignment="1">
      <alignment horizontal="center"/>
    </xf>
    <xf numFmtId="0" fontId="25" fillId="0" borderId="46" xfId="0" applyFont="1" applyBorder="1" applyAlignment="1">
      <alignment horizontal="center" vertical="center"/>
    </xf>
    <xf numFmtId="0" fontId="25" fillId="0" borderId="35" xfId="0" applyFont="1" applyBorder="1" applyAlignment="1">
      <alignment horizontal="center" vertical="center"/>
    </xf>
    <xf numFmtId="3" fontId="71" fillId="0" borderId="14" xfId="0" applyNumberFormat="1" applyFont="1" applyBorder="1" applyAlignment="1">
      <alignment horizontal="center" vertical="center"/>
    </xf>
    <xf numFmtId="3" fontId="71" fillId="0" borderId="93" xfId="0" applyNumberFormat="1" applyFont="1" applyBorder="1" applyAlignment="1">
      <alignment horizontal="center" vertical="center"/>
    </xf>
    <xf numFmtId="0" fontId="25" fillId="0" borderId="0" xfId="0" applyFont="1" applyAlignment="1">
      <alignment horizontal="center"/>
    </xf>
    <xf numFmtId="3" fontId="25" fillId="0" borderId="10" xfId="0" applyNumberFormat="1" applyFont="1" applyBorder="1" applyAlignment="1">
      <alignment horizontal="center" vertical="center"/>
    </xf>
    <xf numFmtId="3" fontId="38" fillId="0" borderId="0" xfId="0" applyNumberFormat="1" applyFont="1" applyBorder="1" applyAlignment="1">
      <alignment horizontal="right"/>
    </xf>
    <xf numFmtId="0" fontId="51" fillId="0" borderId="0" xfId="0" applyFont="1" applyBorder="1" applyAlignment="1">
      <alignment horizontal="center"/>
    </xf>
    <xf numFmtId="0" fontId="20" fillId="0" borderId="117" xfId="0" applyFont="1" applyBorder="1" applyAlignment="1">
      <alignment horizontal="center"/>
    </xf>
    <xf numFmtId="0" fontId="20" fillId="0" borderId="29" xfId="0" applyFont="1" applyBorder="1" applyAlignment="1">
      <alignment horizontal="center"/>
    </xf>
    <xf numFmtId="0" fontId="44" fillId="0" borderId="0" xfId="0" applyFont="1" applyAlignment="1">
      <alignment horizontal="right" vertical="center"/>
    </xf>
    <xf numFmtId="0" fontId="148" fillId="0" borderId="0" xfId="0" applyFont="1" applyAlignment="1">
      <alignment horizontal="right" vertical="center"/>
    </xf>
    <xf numFmtId="0" fontId="42" fillId="0" borderId="12" xfId="0" applyFont="1" applyBorder="1" applyAlignment="1">
      <alignment horizontal="center" textRotation="255"/>
    </xf>
    <xf numFmtId="0" fontId="47" fillId="0" borderId="12" xfId="0" applyFont="1" applyBorder="1" applyAlignment="1">
      <alignment horizontal="center"/>
    </xf>
    <xf numFmtId="0" fontId="47" fillId="0" borderId="27" xfId="0" applyFont="1" applyBorder="1" applyAlignment="1">
      <alignment horizontal="center"/>
    </xf>
    <xf numFmtId="0" fontId="47" fillId="0" borderId="28" xfId="0" applyFont="1" applyBorder="1" applyAlignment="1">
      <alignment horizontal="center"/>
    </xf>
    <xf numFmtId="0" fontId="47" fillId="0" borderId="106" xfId="0" applyFont="1" applyBorder="1" applyAlignment="1">
      <alignment horizontal="center"/>
    </xf>
    <xf numFmtId="0" fontId="29" fillId="0" borderId="12" xfId="0" applyFont="1" applyBorder="1" applyAlignment="1">
      <alignment horizontal="center" vertical="center" wrapText="1"/>
    </xf>
    <xf numFmtId="0" fontId="29" fillId="0" borderId="12" xfId="0" applyFont="1" applyBorder="1" applyAlignment="1">
      <alignment horizontal="center" vertical="center"/>
    </xf>
    <xf numFmtId="0" fontId="25" fillId="0" borderId="12" xfId="0" applyFont="1" applyBorder="1" applyAlignment="1">
      <alignment horizontal="center" vertical="center" wrapText="1"/>
    </xf>
    <xf numFmtId="0" fontId="25" fillId="0" borderId="106" xfId="0" applyFont="1" applyBorder="1" applyAlignment="1">
      <alignment horizontal="center" vertical="center" wrapText="1"/>
    </xf>
    <xf numFmtId="0" fontId="54" fillId="0" borderId="12" xfId="0" applyFont="1" applyBorder="1" applyAlignment="1">
      <alignment horizontal="center" vertical="center" wrapText="1"/>
    </xf>
    <xf numFmtId="0" fontId="54" fillId="0" borderId="12" xfId="0" applyFont="1" applyBorder="1" applyAlignment="1">
      <alignment horizontal="center" vertical="center"/>
    </xf>
    <xf numFmtId="0" fontId="54" fillId="0" borderId="27" xfId="0" applyFont="1" applyBorder="1" applyAlignment="1">
      <alignment horizontal="center" vertical="center" wrapText="1"/>
    </xf>
    <xf numFmtId="0" fontId="53" fillId="0" borderId="0" xfId="0" applyFont="1" applyBorder="1" applyAlignment="1">
      <alignment horizontal="right"/>
    </xf>
    <xf numFmtId="0" fontId="47" fillId="0" borderId="0" xfId="0" applyFont="1" applyBorder="1" applyAlignment="1">
      <alignment horizontal="center"/>
    </xf>
    <xf numFmtId="0" fontId="146" fillId="0" borderId="0" xfId="0" applyFont="1" applyBorder="1" applyAlignment="1">
      <alignment horizontal="left" wrapText="1"/>
    </xf>
    <xf numFmtId="0" fontId="146" fillId="0" borderId="0" xfId="0" applyFont="1" applyBorder="1" applyAlignment="1">
      <alignment horizontal="left" vertical="top" wrapText="1"/>
    </xf>
    <xf numFmtId="0" fontId="91" fillId="0" borderId="0" xfId="72" applyFont="1" applyAlignment="1">
      <alignment horizontal="center"/>
    </xf>
    <xf numFmtId="0" fontId="91" fillId="0" borderId="0" xfId="72" applyFont="1" applyAlignment="1">
      <alignment horizontal="right"/>
    </xf>
    <xf numFmtId="0" fontId="100" fillId="0" borderId="23" xfId="72" applyFont="1" applyBorder="1" applyAlignment="1">
      <alignment horizontal="center"/>
    </xf>
    <xf numFmtId="0" fontId="47" fillId="0" borderId="86" xfId="72" applyFont="1" applyBorder="1" applyAlignment="1">
      <alignment horizontal="center" wrapText="1"/>
    </xf>
    <xf numFmtId="0" fontId="47" fillId="0" borderId="23" xfId="72" applyFont="1" applyBorder="1" applyAlignment="1">
      <alignment horizontal="center" vertical="center"/>
    </xf>
    <xf numFmtId="0" fontId="47" fillId="0" borderId="23" xfId="72" applyFont="1" applyBorder="1" applyAlignment="1">
      <alignment horizontal="center"/>
    </xf>
    <xf numFmtId="0" fontId="47" fillId="0" borderId="78" xfId="72" applyFont="1" applyBorder="1" applyAlignment="1">
      <alignment horizontal="center"/>
    </xf>
    <xf numFmtId="0" fontId="47" fillId="0" borderId="79" xfId="72" applyFont="1" applyBorder="1" applyAlignment="1">
      <alignment horizontal="center"/>
    </xf>
    <xf numFmtId="0" fontId="0" fillId="0" borderId="0" xfId="0" applyFont="1" applyAlignment="1">
      <alignment horizontal="center"/>
    </xf>
    <xf numFmtId="0" fontId="89" fillId="0" borderId="23" xfId="72" applyFont="1" applyBorder="1" applyAlignment="1">
      <alignment horizontal="center"/>
    </xf>
    <xf numFmtId="0" fontId="91" fillId="0" borderId="86" xfId="72" applyFont="1" applyBorder="1" applyAlignment="1">
      <alignment horizontal="center" wrapText="1"/>
    </xf>
    <xf numFmtId="0" fontId="91" fillId="0" borderId="23" xfId="72" applyFont="1" applyBorder="1" applyAlignment="1">
      <alignment horizontal="center" wrapText="1"/>
    </xf>
    <xf numFmtId="0" fontId="91" fillId="0" borderId="0" xfId="72" applyFont="1" applyAlignment="1"/>
    <xf numFmtId="0" fontId="91" fillId="0" borderId="41" xfId="72" applyFont="1" applyBorder="1" applyAlignment="1">
      <alignment horizontal="center"/>
    </xf>
    <xf numFmtId="0" fontId="91" fillId="0" borderId="81" xfId="72" applyFont="1" applyBorder="1" applyAlignment="1">
      <alignment horizontal="center"/>
    </xf>
    <xf numFmtId="0" fontId="91" fillId="0" borderId="86" xfId="72" applyFont="1" applyBorder="1" applyAlignment="1">
      <alignment horizontal="center"/>
    </xf>
    <xf numFmtId="0" fontId="90" fillId="0" borderId="0" xfId="72" applyFont="1" applyAlignment="1">
      <alignment horizontal="right"/>
    </xf>
    <xf numFmtId="0" fontId="89" fillId="0" borderId="0" xfId="72" applyFont="1" applyAlignment="1">
      <alignment horizontal="center"/>
    </xf>
    <xf numFmtId="0" fontId="89" fillId="0" borderId="0" xfId="72" applyFont="1" applyAlignment="1">
      <alignment horizontal="right"/>
    </xf>
    <xf numFmtId="0" fontId="91" fillId="0" borderId="23" xfId="72" applyFont="1" applyBorder="1" applyAlignment="1">
      <alignment horizontal="center"/>
    </xf>
    <xf numFmtId="0" fontId="51" fillId="0" borderId="23" xfId="73" applyFont="1" applyBorder="1" applyAlignment="1">
      <alignment horizontal="center" textRotation="180"/>
    </xf>
    <xf numFmtId="0" fontId="51" fillId="0" borderId="0" xfId="73" applyFont="1" applyAlignment="1">
      <alignment horizontal="center"/>
    </xf>
    <xf numFmtId="0" fontId="51" fillId="0" borderId="0" xfId="77" applyFont="1" applyAlignment="1">
      <alignment horizontal="center"/>
    </xf>
    <xf numFmtId="0" fontId="51" fillId="0" borderId="78" xfId="77" applyFont="1" applyBorder="1" applyAlignment="1">
      <alignment horizontal="right"/>
    </xf>
    <xf numFmtId="0" fontId="51" fillId="0" borderId="23" xfId="77" applyFont="1" applyBorder="1" applyAlignment="1">
      <alignment horizontal="center" vertical="center" textRotation="180"/>
    </xf>
    <xf numFmtId="0" fontId="20" fillId="0" borderId="23" xfId="77" applyFont="1" applyBorder="1" applyAlignment="1">
      <alignment horizontal="center" vertical="center" textRotation="180"/>
    </xf>
    <xf numFmtId="0" fontId="51" fillId="0" borderId="24" xfId="77" applyFont="1" applyBorder="1" applyAlignment="1">
      <alignment horizontal="center" vertical="center"/>
    </xf>
    <xf numFmtId="0" fontId="51" fillId="0" borderId="43" xfId="77" applyFont="1" applyBorder="1" applyAlignment="1">
      <alignment horizontal="center" vertical="center"/>
    </xf>
    <xf numFmtId="0" fontId="51" fillId="0" borderId="24" xfId="77" applyFont="1" applyBorder="1" applyAlignment="1">
      <alignment horizontal="center" vertical="center" wrapText="1"/>
    </xf>
    <xf numFmtId="0" fontId="51" fillId="0" borderId="43" xfId="77" applyFont="1" applyBorder="1" applyAlignment="1">
      <alignment horizontal="center" vertical="center" wrapText="1"/>
    </xf>
    <xf numFmtId="0" fontId="51" fillId="0" borderId="40" xfId="77" applyFont="1" applyBorder="1" applyAlignment="1">
      <alignment horizontal="center" vertical="center"/>
    </xf>
    <xf numFmtId="0" fontId="51" fillId="0" borderId="77" xfId="77" applyFont="1" applyBorder="1" applyAlignment="1">
      <alignment horizontal="center" vertical="center"/>
    </xf>
    <xf numFmtId="0" fontId="51" fillId="0" borderId="41" xfId="77" applyFont="1" applyBorder="1" applyAlignment="1">
      <alignment horizontal="center"/>
    </xf>
    <xf numFmtId="0" fontId="51" fillId="0" borderId="86" xfId="77" applyFont="1" applyBorder="1" applyAlignment="1">
      <alignment horizontal="center"/>
    </xf>
    <xf numFmtId="0" fontId="51" fillId="0" borderId="81" xfId="77" applyFont="1" applyBorder="1" applyAlignment="1">
      <alignment horizontal="center"/>
    </xf>
    <xf numFmtId="0" fontId="51" fillId="0" borderId="77" xfId="77" applyFont="1" applyBorder="1" applyAlignment="1">
      <alignment horizontal="center"/>
    </xf>
    <xf numFmtId="0" fontId="51" fillId="0" borderId="79" xfId="77" applyFont="1" applyBorder="1" applyAlignment="1">
      <alignment horizontal="center"/>
    </xf>
    <xf numFmtId="0" fontId="51" fillId="0" borderId="23" xfId="77" applyFont="1" applyBorder="1" applyAlignment="1">
      <alignment horizontal="center" vertical="center" textRotation="178"/>
    </xf>
    <xf numFmtId="0" fontId="51" fillId="0" borderId="23" xfId="77" applyFont="1" applyBorder="1" applyAlignment="1">
      <alignment horizontal="center"/>
    </xf>
  </cellXfs>
  <cellStyles count="89">
    <cellStyle name="20% - 1. jelölőszín" xfId="1" builtinId="30" customBuiltin="1"/>
    <cellStyle name="20% - 2. jelölőszín" xfId="2" builtinId="34" customBuiltin="1"/>
    <cellStyle name="20% - 3. jelölőszín" xfId="3" builtinId="38" customBuiltin="1"/>
    <cellStyle name="20% - 4. jelölőszín" xfId="4" builtinId="42" customBuiltin="1"/>
    <cellStyle name="20% - 5. jelölőszín" xfId="5" builtinId="46" customBuiltin="1"/>
    <cellStyle name="20% - 6. jelölőszín" xfId="6" builtinId="50" customBuiltin="1"/>
    <cellStyle name="20% - Accent1" xfId="7" xr:uid="{00000000-0005-0000-0000-000006000000}"/>
    <cellStyle name="20% - Accent2" xfId="8" xr:uid="{00000000-0005-0000-0000-000007000000}"/>
    <cellStyle name="20% - Accent3" xfId="9" xr:uid="{00000000-0005-0000-0000-000008000000}"/>
    <cellStyle name="20% - Accent4" xfId="10" xr:uid="{00000000-0005-0000-0000-000009000000}"/>
    <cellStyle name="20% - Accent5" xfId="11" xr:uid="{00000000-0005-0000-0000-00000A000000}"/>
    <cellStyle name="20% - Accent6" xfId="12" xr:uid="{00000000-0005-0000-0000-00000B000000}"/>
    <cellStyle name="40% - 1. jelölőszín" xfId="13" builtinId="31" customBuiltin="1"/>
    <cellStyle name="40% - 2. jelölőszín" xfId="14" builtinId="35" customBuiltin="1"/>
    <cellStyle name="40% - 3. jelölőszín" xfId="15" builtinId="39" customBuiltin="1"/>
    <cellStyle name="40% - 4. jelölőszín" xfId="16" builtinId="43" customBuiltin="1"/>
    <cellStyle name="40% - 5. jelölőszín" xfId="17" builtinId="47" customBuiltin="1"/>
    <cellStyle name="40% - 6. jelölőszín" xfId="18" builtinId="51" customBuiltin="1"/>
    <cellStyle name="40% - Accent1" xfId="19" xr:uid="{00000000-0005-0000-0000-000012000000}"/>
    <cellStyle name="40% - Accent2" xfId="20" xr:uid="{00000000-0005-0000-0000-000013000000}"/>
    <cellStyle name="40% - Accent3" xfId="21" xr:uid="{00000000-0005-0000-0000-000014000000}"/>
    <cellStyle name="40% - Accent4" xfId="22" xr:uid="{00000000-0005-0000-0000-000015000000}"/>
    <cellStyle name="40% - Accent5" xfId="23" xr:uid="{00000000-0005-0000-0000-000016000000}"/>
    <cellStyle name="40% - Accent6" xfId="24" xr:uid="{00000000-0005-0000-0000-000017000000}"/>
    <cellStyle name="60% - 1. jelölőszín" xfId="25" builtinId="32" customBuiltin="1"/>
    <cellStyle name="60% - 2. jelölőszín" xfId="26" builtinId="36" customBuiltin="1"/>
    <cellStyle name="60% - 3. jelölőszín" xfId="27" builtinId="40" customBuiltin="1"/>
    <cellStyle name="60% - 4. jelölőszín" xfId="28" builtinId="44" customBuiltin="1"/>
    <cellStyle name="60% - 5. jelölőszín" xfId="29" builtinId="48" customBuiltin="1"/>
    <cellStyle name="60% - 6. jelölőszín" xfId="30" builtinId="52" customBuiltin="1"/>
    <cellStyle name="60% - Accent1" xfId="31" xr:uid="{00000000-0005-0000-0000-00001E000000}"/>
    <cellStyle name="60% - Accent2" xfId="32" xr:uid="{00000000-0005-0000-0000-00001F000000}"/>
    <cellStyle name="60% - Accent3" xfId="33" xr:uid="{00000000-0005-0000-0000-000020000000}"/>
    <cellStyle name="60% - Accent4" xfId="34" xr:uid="{00000000-0005-0000-0000-000021000000}"/>
    <cellStyle name="60% - Accent5" xfId="35" xr:uid="{00000000-0005-0000-0000-000022000000}"/>
    <cellStyle name="60% - Accent6" xfId="36" xr:uid="{00000000-0005-0000-0000-000023000000}"/>
    <cellStyle name="Accent1" xfId="37" xr:uid="{00000000-0005-0000-0000-000024000000}"/>
    <cellStyle name="Accent2" xfId="38" xr:uid="{00000000-0005-0000-0000-000025000000}"/>
    <cellStyle name="Accent3" xfId="39" xr:uid="{00000000-0005-0000-0000-000026000000}"/>
    <cellStyle name="Accent4" xfId="40" xr:uid="{00000000-0005-0000-0000-000027000000}"/>
    <cellStyle name="Accent5" xfId="41" xr:uid="{00000000-0005-0000-0000-000028000000}"/>
    <cellStyle name="Accent6" xfId="42" xr:uid="{00000000-0005-0000-0000-000029000000}"/>
    <cellStyle name="Bad" xfId="43" xr:uid="{00000000-0005-0000-0000-00002A000000}"/>
    <cellStyle name="Bevitel" xfId="44" builtinId="20" customBuiltin="1"/>
    <cellStyle name="Calculation" xfId="45" xr:uid="{00000000-0005-0000-0000-00002C000000}"/>
    <cellStyle name="Check Cell" xfId="46" xr:uid="{00000000-0005-0000-0000-00002D000000}"/>
    <cellStyle name="Cím" xfId="47" builtinId="15" customBuiltin="1"/>
    <cellStyle name="Címsor 1" xfId="48" builtinId="16" customBuiltin="1"/>
    <cellStyle name="Címsor 2" xfId="49" builtinId="17" customBuiltin="1"/>
    <cellStyle name="Címsor 3" xfId="50" builtinId="18" customBuiltin="1"/>
    <cellStyle name="Címsor 4" xfId="51" builtinId="19" customBuiltin="1"/>
    <cellStyle name="Ellenőrzőcella" xfId="52" builtinId="23" customBuiltin="1"/>
    <cellStyle name="Explanatory Text" xfId="53" xr:uid="{00000000-0005-0000-0000-000034000000}"/>
    <cellStyle name="Figyelmeztetés" xfId="54" builtinId="11" customBuiltin="1"/>
    <cellStyle name="Good" xfId="55" xr:uid="{00000000-0005-0000-0000-000036000000}"/>
    <cellStyle name="Heading 1" xfId="56" xr:uid="{00000000-0005-0000-0000-000037000000}"/>
    <cellStyle name="Heading 2" xfId="57" xr:uid="{00000000-0005-0000-0000-000038000000}"/>
    <cellStyle name="Heading 3" xfId="58" xr:uid="{00000000-0005-0000-0000-000039000000}"/>
    <cellStyle name="Heading 4" xfId="59" xr:uid="{00000000-0005-0000-0000-00003A000000}"/>
    <cellStyle name="Hivatkozott cella" xfId="60" builtinId="24" customBuiltin="1"/>
    <cellStyle name="Input" xfId="61" xr:uid="{00000000-0005-0000-0000-00003C000000}"/>
    <cellStyle name="Jegyzet" xfId="62" builtinId="10" customBuiltin="1"/>
    <cellStyle name="Jó" xfId="63" builtinId="26" customBuiltin="1"/>
    <cellStyle name="Kimenet" xfId="64" builtinId="21" customBuiltin="1"/>
    <cellStyle name="Linked Cell" xfId="65" xr:uid="{00000000-0005-0000-0000-000040000000}"/>
    <cellStyle name="Magyarázó szöveg" xfId="66" builtinId="53" customBuiltin="1"/>
    <cellStyle name="Neutral" xfId="67" xr:uid="{00000000-0005-0000-0000-000042000000}"/>
    <cellStyle name="Normál" xfId="0" builtinId="0"/>
    <cellStyle name="Normál 2" xfId="68" xr:uid="{00000000-0005-0000-0000-000044000000}"/>
    <cellStyle name="Normál 3" xfId="69" xr:uid="{00000000-0005-0000-0000-000045000000}"/>
    <cellStyle name="Normál 4" xfId="70" xr:uid="{00000000-0005-0000-0000-000046000000}"/>
    <cellStyle name="Normál_  3   _2010.évi állami" xfId="71" xr:uid="{00000000-0005-0000-0000-000047000000}"/>
    <cellStyle name="Normál_004.03. 2013. évi  Költségvetés táblázatai (2013.03.07.) 16 óra." xfId="72" xr:uid="{00000000-0005-0000-0000-000048000000}"/>
    <cellStyle name="Normál_006 00  Közvetett támogatás" xfId="73" xr:uid="{00000000-0005-0000-0000-000049000000}"/>
    <cellStyle name="Normál_2006.I.févi pénzügyi mérleg" xfId="74" xr:uid="{00000000-0005-0000-0000-00004A000000}"/>
    <cellStyle name="Normál_2014%20évi%20támogatás%20MÁK%20adatok%20alapján(1)" xfId="75" xr:uid="{00000000-0005-0000-0000-00004B000000}"/>
    <cellStyle name="Normál_Kiss Anita" xfId="76" xr:uid="{00000000-0005-0000-0000-00004C000000}"/>
    <cellStyle name="Normál_Kiss Anita_Hitelállomány 2014 01 01" xfId="77" xr:uid="{00000000-0005-0000-0000-00004D000000}"/>
    <cellStyle name="Normál_konc. 2005. év tábl." xfId="78" xr:uid="{00000000-0005-0000-0000-00004E000000}"/>
    <cellStyle name="Normal_tanusitv" xfId="79" xr:uid="{00000000-0005-0000-0000-00004F000000}"/>
    <cellStyle name="Note" xfId="80" xr:uid="{00000000-0005-0000-0000-000050000000}"/>
    <cellStyle name="Output" xfId="81" xr:uid="{00000000-0005-0000-0000-000051000000}"/>
    <cellStyle name="Összesen" xfId="82" builtinId="25" customBuiltin="1"/>
    <cellStyle name="Rossz" xfId="83" builtinId="27" customBuiltin="1"/>
    <cellStyle name="Semleges" xfId="84" builtinId="28" customBuiltin="1"/>
    <cellStyle name="Számítás" xfId="85" builtinId="22" customBuiltin="1"/>
    <cellStyle name="Title" xfId="86" xr:uid="{00000000-0005-0000-0000-000056000000}"/>
    <cellStyle name="Total" xfId="87" xr:uid="{00000000-0005-0000-0000-000057000000}"/>
    <cellStyle name="Warning Text" xfId="88" xr:uid="{00000000-0005-0000-0000-000058000000}"/>
  </cellStyles>
  <dxfs count="0"/>
  <tableStyles count="0" defaultTableStyle="TableStyleMedium2" defaultPivotStyle="PivotStyleLight16"/>
  <colors>
    <mruColors>
      <color rgb="FFFF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F0"/>
    <pageSetUpPr fitToPage="1"/>
  </sheetPr>
  <dimension ref="A1:AA58"/>
  <sheetViews>
    <sheetView topLeftCell="A10" zoomScale="80" zoomScaleNormal="80" workbookViewId="0">
      <selection sqref="A1:S1"/>
    </sheetView>
  </sheetViews>
  <sheetFormatPr defaultColWidth="9.140625" defaultRowHeight="11.25" x14ac:dyDescent="0.2"/>
  <cols>
    <col min="1" max="1" width="4.28515625" style="100" customWidth="1"/>
    <col min="2" max="2" width="48.42578125" style="100" customWidth="1"/>
    <col min="3" max="10" width="10.42578125" style="101" customWidth="1"/>
    <col min="11" max="11" width="50.28515625" style="101" customWidth="1"/>
    <col min="12" max="14" width="10.42578125" style="101" customWidth="1"/>
    <col min="15" max="22" width="10.42578125" style="100" customWidth="1"/>
    <col min="23" max="27" width="9.140625" style="100"/>
    <col min="28" max="16384" width="9.140625" style="8"/>
  </cols>
  <sheetData>
    <row r="1" spans="1:27" ht="12.75" customHeight="1" x14ac:dyDescent="0.2">
      <c r="A1" s="1454" t="s">
        <v>1247</v>
      </c>
      <c r="B1" s="1454"/>
      <c r="C1" s="1454"/>
      <c r="D1" s="1454"/>
      <c r="E1" s="1454"/>
      <c r="F1" s="1454"/>
      <c r="G1" s="1454"/>
      <c r="H1" s="1454"/>
      <c r="I1" s="1454"/>
      <c r="J1" s="1454"/>
      <c r="K1" s="1454"/>
      <c r="L1" s="1454"/>
      <c r="M1" s="1454"/>
      <c r="N1" s="1454"/>
      <c r="O1" s="1454"/>
      <c r="P1" s="1454"/>
      <c r="Q1" s="1454"/>
      <c r="R1" s="1454"/>
      <c r="S1" s="1454"/>
    </row>
    <row r="2" spans="1:27" ht="20.25" x14ac:dyDescent="0.3">
      <c r="B2" s="530"/>
      <c r="N2" s="102"/>
    </row>
    <row r="3" spans="1:27" s="77" customFormat="1" ht="12.75" customHeight="1" x14ac:dyDescent="0.2">
      <c r="A3" s="1455" t="s">
        <v>51</v>
      </c>
      <c r="B3" s="1455"/>
      <c r="C3" s="1455"/>
      <c r="D3" s="1455"/>
      <c r="E3" s="1455"/>
      <c r="F3" s="1455"/>
      <c r="G3" s="1455"/>
      <c r="H3" s="1455"/>
      <c r="I3" s="1455"/>
      <c r="J3" s="1455"/>
      <c r="K3" s="1455"/>
      <c r="L3" s="1455"/>
      <c r="M3" s="1455"/>
      <c r="N3" s="1455"/>
      <c r="O3" s="1455"/>
      <c r="P3" s="1455"/>
      <c r="Q3" s="1455"/>
      <c r="R3" s="1455"/>
      <c r="S3" s="1455"/>
      <c r="T3" s="103"/>
      <c r="U3" s="103"/>
      <c r="V3" s="103"/>
      <c r="W3" s="103"/>
      <c r="X3" s="103"/>
      <c r="Y3" s="103"/>
      <c r="Z3" s="103"/>
      <c r="AA3" s="103"/>
    </row>
    <row r="4" spans="1:27" s="77" customFormat="1" ht="12.75" customHeight="1" x14ac:dyDescent="0.2">
      <c r="A4" s="1456" t="s">
        <v>1238</v>
      </c>
      <c r="B4" s="1456"/>
      <c r="C4" s="1456"/>
      <c r="D4" s="1456"/>
      <c r="E4" s="1456"/>
      <c r="F4" s="1456"/>
      <c r="G4" s="1456"/>
      <c r="H4" s="1456"/>
      <c r="I4" s="1456"/>
      <c r="J4" s="1456"/>
      <c r="K4" s="1456"/>
      <c r="L4" s="1456"/>
      <c r="M4" s="1456"/>
      <c r="N4" s="1456"/>
      <c r="O4" s="1456"/>
      <c r="P4" s="1456"/>
      <c r="Q4" s="1456"/>
      <c r="R4" s="1456"/>
      <c r="S4" s="1456"/>
      <c r="T4" s="103"/>
      <c r="U4" s="103"/>
      <c r="V4" s="103"/>
      <c r="W4" s="103"/>
      <c r="X4" s="103"/>
      <c r="Y4" s="103"/>
      <c r="Z4" s="103"/>
      <c r="AA4" s="103"/>
    </row>
    <row r="5" spans="1:27" s="77" customFormat="1" ht="12.75" customHeight="1" x14ac:dyDescent="0.2">
      <c r="A5" s="1457" t="s">
        <v>249</v>
      </c>
      <c r="B5" s="1457"/>
      <c r="C5" s="1457"/>
      <c r="D5" s="1457"/>
      <c r="E5" s="1457"/>
      <c r="F5" s="1457"/>
      <c r="G5" s="1457"/>
      <c r="H5" s="1457"/>
      <c r="I5" s="1457"/>
      <c r="J5" s="1457"/>
      <c r="K5" s="1457"/>
      <c r="L5" s="1457"/>
      <c r="M5" s="1457"/>
      <c r="N5" s="1457"/>
      <c r="O5" s="1457"/>
      <c r="P5" s="1457"/>
      <c r="Q5" s="1457"/>
      <c r="R5" s="1457"/>
      <c r="S5" s="1457"/>
      <c r="T5" s="103"/>
      <c r="U5" s="103"/>
      <c r="V5" s="103"/>
      <c r="W5" s="103"/>
      <c r="X5" s="103"/>
      <c r="Y5" s="103"/>
      <c r="Z5" s="103"/>
      <c r="AA5" s="103"/>
    </row>
    <row r="6" spans="1:27" s="77" customFormat="1" ht="12.75" customHeight="1" x14ac:dyDescent="0.2">
      <c r="A6" s="1461" t="s">
        <v>53</v>
      </c>
      <c r="B6" s="1463" t="s">
        <v>54</v>
      </c>
      <c r="C6" s="1448" t="s">
        <v>55</v>
      </c>
      <c r="D6" s="1449"/>
      <c r="E6" s="1449"/>
      <c r="F6" s="1449"/>
      <c r="G6" s="1449"/>
      <c r="H6" s="1449"/>
      <c r="I6" s="1449"/>
      <c r="J6" s="1450"/>
      <c r="K6" s="1464" t="s">
        <v>56</v>
      </c>
      <c r="L6" s="1451" t="s">
        <v>57</v>
      </c>
      <c r="M6" s="1452"/>
      <c r="N6" s="1452"/>
      <c r="O6" s="1452"/>
      <c r="P6" s="1452"/>
      <c r="Q6" s="1452"/>
      <c r="R6" s="1452"/>
      <c r="S6" s="1453"/>
      <c r="T6" s="103"/>
      <c r="U6" s="103"/>
    </row>
    <row r="7" spans="1:27" s="77" customFormat="1" ht="12.75" customHeight="1" x14ac:dyDescent="0.2">
      <c r="A7" s="1461"/>
      <c r="B7" s="1463"/>
      <c r="C7" s="1458" t="s">
        <v>1237</v>
      </c>
      <c r="D7" s="1458"/>
      <c r="E7" s="1459"/>
      <c r="F7" s="1466" t="s">
        <v>1232</v>
      </c>
      <c r="G7" s="1467"/>
      <c r="H7" s="1466" t="s">
        <v>1245</v>
      </c>
      <c r="I7" s="1467"/>
      <c r="J7" s="1467"/>
      <c r="K7" s="1465"/>
      <c r="L7" s="1460" t="s">
        <v>1237</v>
      </c>
      <c r="M7" s="1460"/>
      <c r="N7" s="1460"/>
      <c r="O7" s="1446" t="s">
        <v>1232</v>
      </c>
      <c r="P7" s="1447"/>
      <c r="Q7" s="1446" t="s">
        <v>1244</v>
      </c>
      <c r="R7" s="1447"/>
      <c r="S7" s="1447"/>
      <c r="T7" s="103"/>
      <c r="U7" s="103"/>
    </row>
    <row r="8" spans="1:27" s="78" customFormat="1" ht="36.6" customHeight="1" x14ac:dyDescent="0.2">
      <c r="A8" s="1462"/>
      <c r="B8" s="1394" t="s">
        <v>58</v>
      </c>
      <c r="C8" s="1369" t="s">
        <v>59</v>
      </c>
      <c r="D8" s="1369" t="s">
        <v>60</v>
      </c>
      <c r="E8" s="1401" t="s">
        <v>61</v>
      </c>
      <c r="F8" s="1371" t="s">
        <v>59</v>
      </c>
      <c r="G8" s="1371" t="s">
        <v>60</v>
      </c>
      <c r="H8" s="1371" t="s">
        <v>59</v>
      </c>
      <c r="I8" s="1371" t="s">
        <v>60</v>
      </c>
      <c r="J8" s="1371" t="s">
        <v>61</v>
      </c>
      <c r="K8" s="1381" t="s">
        <v>62</v>
      </c>
      <c r="L8" s="1369" t="s">
        <v>59</v>
      </c>
      <c r="M8" s="1369" t="s">
        <v>60</v>
      </c>
      <c r="N8" s="1369" t="s">
        <v>61</v>
      </c>
      <c r="O8" s="1371" t="s">
        <v>59</v>
      </c>
      <c r="P8" s="1371" t="s">
        <v>60</v>
      </c>
      <c r="Q8" s="1371" t="s">
        <v>59</v>
      </c>
      <c r="R8" s="1371" t="s">
        <v>60</v>
      </c>
      <c r="S8" s="1371" t="s">
        <v>61</v>
      </c>
      <c r="T8" s="129"/>
      <c r="U8" s="129"/>
    </row>
    <row r="9" spans="1:27" ht="11.45" customHeight="1" x14ac:dyDescent="0.2">
      <c r="A9" s="1385">
        <v>1</v>
      </c>
      <c r="B9" s="1413" t="s">
        <v>22</v>
      </c>
      <c r="C9" s="1374"/>
      <c r="D9" s="1374"/>
      <c r="E9" s="1374"/>
      <c r="F9" s="1374"/>
      <c r="G9" s="1374"/>
      <c r="H9" s="1374"/>
      <c r="I9" s="1374"/>
      <c r="J9" s="1387"/>
      <c r="K9" s="1414" t="s">
        <v>23</v>
      </c>
      <c r="L9" s="1374"/>
      <c r="M9" s="1374"/>
      <c r="N9" s="1409"/>
      <c r="O9" s="1426"/>
      <c r="P9" s="1426"/>
      <c r="Q9" s="1426"/>
      <c r="R9" s="1426"/>
      <c r="S9" s="1427"/>
      <c r="T9" s="122"/>
      <c r="U9" s="122"/>
      <c r="V9" s="164"/>
      <c r="W9" s="164"/>
      <c r="X9" s="8"/>
      <c r="Y9" s="8"/>
      <c r="Z9" s="8"/>
      <c r="AA9" s="8"/>
    </row>
    <row r="10" spans="1:27" x14ac:dyDescent="0.2">
      <c r="A10" s="1346">
        <f t="shared" ref="A10:A56" si="0">A9+1</f>
        <v>2</v>
      </c>
      <c r="B10" s="122" t="s">
        <v>179</v>
      </c>
      <c r="C10" s="165"/>
      <c r="D10" s="165"/>
      <c r="E10" s="165"/>
      <c r="F10" s="165"/>
      <c r="G10" s="165"/>
      <c r="H10" s="165"/>
      <c r="I10" s="165"/>
      <c r="J10" s="301"/>
      <c r="K10" s="359" t="s">
        <v>197</v>
      </c>
      <c r="L10" s="165">
        <f>'pü.mérleg Önkorm.'!L10+'pü.mérleg Hivatal'!L12+'püm. GAMESZ. '!L12+'püm-TASZII.'!L12+püm.Brunszvik!L12+'püm Festetics'!L12</f>
        <v>415633</v>
      </c>
      <c r="M10" s="165">
        <f>'pü.mérleg Önkorm.'!M10+'pü.mérleg Hivatal'!M12+'püm. GAMESZ. '!M12+'püm-TASZII.'!M12+püm.Brunszvik!M12+'püm Festetics'!M12</f>
        <v>502480</v>
      </c>
      <c r="N10" s="661">
        <f>SUM(L10:M10)</f>
        <v>918113</v>
      </c>
      <c r="O10" s="111">
        <f>'pü.mérleg Önkorm.'!O10+'pü.mérleg Hivatal'!O12+'püm. GAMESZ. '!O12+püm.Brunszvik!O12+'püm Festetics'!O12+'püm-TASZII.'!O12</f>
        <v>0</v>
      </c>
      <c r="P10" s="111">
        <f>'pü.mérleg Önkorm.'!P10+'pü.mérleg Hivatal'!P12+'püm. GAMESZ. '!P12+püm.Brunszvik!P12+'püm Festetics'!P12+'püm-TASZII.'!P12</f>
        <v>-18720</v>
      </c>
      <c r="Q10" s="111">
        <f>L10+O10</f>
        <v>415633</v>
      </c>
      <c r="R10" s="111">
        <f>M10+P10</f>
        <v>483760</v>
      </c>
      <c r="S10" s="281">
        <f>Q10+R10</f>
        <v>899393</v>
      </c>
      <c r="T10" s="122"/>
      <c r="U10" s="122"/>
      <c r="V10" s="164"/>
      <c r="W10" s="164"/>
      <c r="X10" s="8"/>
      <c r="Y10" s="8"/>
      <c r="Z10" s="8"/>
      <c r="AA10" s="8"/>
    </row>
    <row r="11" spans="1:27" x14ac:dyDescent="0.2">
      <c r="A11" s="1346">
        <f t="shared" si="0"/>
        <v>3</v>
      </c>
      <c r="B11" s="122" t="s">
        <v>174</v>
      </c>
      <c r="C11" s="165">
        <f>'pü.mérleg Önkorm.'!C11</f>
        <v>507393</v>
      </c>
      <c r="D11" s="165">
        <f>'pü.mérleg Önkorm.'!D11</f>
        <v>52843</v>
      </c>
      <c r="E11" s="165">
        <f>C11+D11</f>
        <v>560236</v>
      </c>
      <c r="F11" s="165">
        <f>'pü.mérleg Önkorm.'!F11+'pü.mérleg Hivatal'!F13</f>
        <v>0</v>
      </c>
      <c r="G11" s="165">
        <f>'pü.mérleg Önkorm.'!G11+'pü.mérleg Hivatal'!G13</f>
        <v>0</v>
      </c>
      <c r="H11" s="165">
        <f>C11+F11</f>
        <v>507393</v>
      </c>
      <c r="I11" s="165">
        <f>D11+G11</f>
        <v>52843</v>
      </c>
      <c r="J11" s="165">
        <f>H11+I11</f>
        <v>560236</v>
      </c>
      <c r="K11" s="359" t="s">
        <v>198</v>
      </c>
      <c r="L11" s="165">
        <f>'pü.mérleg Önkorm.'!L11+'pü.mérleg Hivatal'!L13+'püm. GAMESZ. '!L13+püm.Brunszvik!L13+'püm-TASZII.'!L13+'püm Festetics'!L13</f>
        <v>4716</v>
      </c>
      <c r="M11" s="165">
        <f>'pü.mérleg Önkorm.'!M11+'pü.mérleg Hivatal'!M13+'püm. GAMESZ. '!M13+püm.Brunszvik!M13+'püm-TASZII.'!M13+'püm Festetics'!M13</f>
        <v>124701</v>
      </c>
      <c r="N11" s="165">
        <f>SUM(L11:M11)</f>
        <v>129417</v>
      </c>
      <c r="O11" s="111">
        <f>'pü.mérleg Önkorm.'!O11+'pü.mérleg Hivatal'!O13+'püm. GAMESZ. '!O13+püm.Brunszvik!O13+'püm Festetics'!O13+'püm-TASZII.'!O13</f>
        <v>0</v>
      </c>
      <c r="P11" s="111">
        <f>'pü.mérleg Önkorm.'!P11+'pü.mérleg Hivatal'!P13+'püm. GAMESZ. '!P13+püm.Brunszvik!P13+'püm Festetics'!P13+'püm-TASZII.'!P13</f>
        <v>1462</v>
      </c>
      <c r="Q11" s="111">
        <f t="shared" ref="Q11:Q41" si="1">L11+O11</f>
        <v>4716</v>
      </c>
      <c r="R11" s="111">
        <f t="shared" ref="R11:R41" si="2">M11+P11</f>
        <v>126163</v>
      </c>
      <c r="S11" s="281">
        <f t="shared" ref="S11:S41" si="3">Q11+R11</f>
        <v>130879</v>
      </c>
      <c r="T11" s="122"/>
      <c r="U11" s="122"/>
      <c r="V11" s="164"/>
      <c r="W11" s="164"/>
      <c r="X11" s="8"/>
      <c r="Y11" s="8"/>
      <c r="Z11" s="8"/>
      <c r="AA11" s="8"/>
    </row>
    <row r="12" spans="1:27" x14ac:dyDescent="0.2">
      <c r="A12" s="1346">
        <f t="shared" si="0"/>
        <v>4</v>
      </c>
      <c r="B12" s="122" t="s">
        <v>172</v>
      </c>
      <c r="C12" s="165">
        <f>'pü.mérleg Önkorm.'!C12</f>
        <v>0</v>
      </c>
      <c r="D12" s="165">
        <f>'pü.mérleg Önkorm.'!D12</f>
        <v>0</v>
      </c>
      <c r="E12" s="165">
        <f>'pü.mérleg Önkorm.'!E12</f>
        <v>0</v>
      </c>
      <c r="F12" s="165">
        <f>'pü.mérleg Önkorm.'!F12</f>
        <v>0</v>
      </c>
      <c r="G12" s="165">
        <f>'pü.mérleg Önkorm.'!G12+'pü.mérleg Hivatal'!G14</f>
        <v>0</v>
      </c>
      <c r="H12" s="165">
        <f t="shared" ref="H12:H30" si="4">C12+F12</f>
        <v>0</v>
      </c>
      <c r="I12" s="165">
        <f t="shared" ref="I12:I30" si="5">D12+G12</f>
        <v>0</v>
      </c>
      <c r="J12" s="165">
        <f t="shared" ref="J12:J30" si="6">H12+I12</f>
        <v>0</v>
      </c>
      <c r="K12" s="359" t="s">
        <v>199</v>
      </c>
      <c r="L12" s="165">
        <f>'pü.mérleg Önkorm.'!L12+'pü.mérleg Hivatal'!L14+'püm. GAMESZ. '!L14+püm.Brunszvik!L14+'püm-TASZII.'!L14+'püm Festetics'!L14</f>
        <v>268599</v>
      </c>
      <c r="M12" s="165">
        <f>'pü.mérleg Önkorm.'!M12+'pü.mérleg Hivatal'!M14+'püm. GAMESZ. '!M14+püm.Brunszvik!M14+'püm-TASZII.'!M14+'püm Festetics'!M14</f>
        <v>1020993</v>
      </c>
      <c r="N12" s="165">
        <f>SUM(L12:M12)</f>
        <v>1289592</v>
      </c>
      <c r="O12" s="111">
        <f>'pü.mérleg Önkorm.'!O12+'pü.mérleg Hivatal'!O14+'püm. GAMESZ. '!O14+püm.Brunszvik!O14+'püm Festetics'!O14+'püm-TASZII.'!O14</f>
        <v>0</v>
      </c>
      <c r="P12" s="111">
        <f>'pü.mérleg Önkorm.'!P12+'pü.mérleg Hivatal'!P14+'püm. GAMESZ. '!P14+püm.Brunszvik!P14+'püm Festetics'!P14+'püm-TASZII.'!P14</f>
        <v>18000</v>
      </c>
      <c r="Q12" s="111">
        <f t="shared" si="1"/>
        <v>268599</v>
      </c>
      <c r="R12" s="111">
        <f t="shared" si="2"/>
        <v>1038993</v>
      </c>
      <c r="S12" s="281">
        <f t="shared" si="3"/>
        <v>1307592</v>
      </c>
      <c r="T12" s="122"/>
      <c r="U12" s="122"/>
      <c r="V12" s="164"/>
      <c r="W12" s="164"/>
      <c r="X12" s="8"/>
      <c r="Y12" s="8"/>
      <c r="Z12" s="8"/>
      <c r="AA12" s="8"/>
    </row>
    <row r="13" spans="1:27" ht="12" customHeight="1" x14ac:dyDescent="0.2">
      <c r="A13" s="1346">
        <f t="shared" si="0"/>
        <v>5</v>
      </c>
      <c r="B13" s="122" t="s">
        <v>1202</v>
      </c>
      <c r="C13" s="165">
        <f>'pü.mérleg Önkorm.'!C13+'pü.mérleg Hivatal'!C14+'püm. GAMESZ. '!C14+püm.Brunszvik!C14+'püm Festetics'!C14+'püm-TASZII.'!C14</f>
        <v>48171</v>
      </c>
      <c r="D13" s="165">
        <f>'pü.mérleg Önkorm.'!D13+'pü.mérleg Hivatal'!D14+'püm. GAMESZ. '!D14+püm.Brunszvik!D14+'püm Festetics'!D14+'püm-TASZII.'!D14</f>
        <v>7745</v>
      </c>
      <c r="E13" s="165">
        <f>'pü.mérleg Önkorm.'!E13+'pü.mérleg Hivatal'!E14+'püm. GAMESZ. '!E14+püm.Brunszvik!E14+'püm Festetics'!E14+'püm-TASZII.'!E14</f>
        <v>55916</v>
      </c>
      <c r="F13" s="165">
        <f>'pü.mérleg Önkorm.'!F13+'pü.mérleg Hivatal'!F14+'püm. GAMESZ. '!F14+püm.Brunszvik!F14+'püm Festetics'!F14+'püm-TASZII.'!F14</f>
        <v>0</v>
      </c>
      <c r="G13" s="165">
        <f>'pü.mérleg Önkorm.'!G13+'pü.mérleg Hivatal'!G14+'püm. GAMESZ. '!G14+püm.Brunszvik!G14+'püm Festetics'!G14+'püm-TASZII.'!G14</f>
        <v>742</v>
      </c>
      <c r="H13" s="165">
        <f t="shared" si="4"/>
        <v>48171</v>
      </c>
      <c r="I13" s="165">
        <f t="shared" si="5"/>
        <v>8487</v>
      </c>
      <c r="J13" s="165">
        <f t="shared" si="6"/>
        <v>56658</v>
      </c>
      <c r="K13" s="359"/>
      <c r="L13" s="165"/>
      <c r="M13" s="165"/>
      <c r="N13" s="661"/>
      <c r="O13" s="111"/>
      <c r="P13" s="111"/>
      <c r="Q13" s="111"/>
      <c r="R13" s="111"/>
      <c r="S13" s="281"/>
      <c r="T13" s="122"/>
      <c r="U13" s="122"/>
      <c r="V13" s="164"/>
      <c r="W13" s="164"/>
      <c r="X13" s="8"/>
      <c r="Y13" s="8"/>
      <c r="Z13" s="8"/>
      <c r="AA13" s="8"/>
    </row>
    <row r="14" spans="1:27" x14ac:dyDescent="0.2">
      <c r="A14" s="1346">
        <f t="shared" si="0"/>
        <v>6</v>
      </c>
      <c r="B14" s="122" t="s">
        <v>777</v>
      </c>
      <c r="C14" s="165"/>
      <c r="D14" s="165"/>
      <c r="E14" s="165"/>
      <c r="F14" s="165">
        <f>'pü.mérleg Önkorm.'!F14+'pü.mérleg Hivatal'!F16</f>
        <v>0</v>
      </c>
      <c r="G14" s="165">
        <f>'pü.mérleg Önkorm.'!G14+'pü.mérleg Hivatal'!G16</f>
        <v>0</v>
      </c>
      <c r="H14" s="165">
        <f t="shared" si="4"/>
        <v>0</v>
      </c>
      <c r="I14" s="165">
        <f t="shared" si="5"/>
        <v>0</v>
      </c>
      <c r="J14" s="165">
        <f t="shared" si="6"/>
        <v>0</v>
      </c>
      <c r="K14" s="359" t="s">
        <v>200</v>
      </c>
      <c r="L14" s="165">
        <f>'pü.mérleg Önkorm.'!L14+'pü.mérleg Hivatal'!L16</f>
        <v>0</v>
      </c>
      <c r="M14" s="165">
        <f>'pü.mérleg Önkorm.'!M14+'pü.mérleg Hivatal'!M16</f>
        <v>16309</v>
      </c>
      <c r="N14" s="165">
        <f>'pü.mérleg Önkorm.'!N14+'pü.mérleg Hivatal'!N16</f>
        <v>16309</v>
      </c>
      <c r="O14" s="111">
        <f>'pü.mérleg Önkorm.'!O14+'pü.mérleg Hivatal'!O16+'püm. GAMESZ. '!O16+püm.Brunszvik!O16+'püm Festetics'!O16+'püm-TASZII.'!O16</f>
        <v>0</v>
      </c>
      <c r="P14" s="111">
        <f>'pü.mérleg Önkorm.'!P14+'pü.mérleg Hivatal'!P16+'püm. GAMESZ. '!P16+püm.Brunszvik!P16+'püm Festetics'!P16+'püm-TASZII.'!P16</f>
        <v>0</v>
      </c>
      <c r="Q14" s="111">
        <f t="shared" si="1"/>
        <v>0</v>
      </c>
      <c r="R14" s="111">
        <f t="shared" si="2"/>
        <v>16309</v>
      </c>
      <c r="S14" s="281">
        <f t="shared" si="3"/>
        <v>16309</v>
      </c>
      <c r="T14" s="122"/>
      <c r="U14" s="122"/>
      <c r="V14" s="164"/>
      <c r="W14" s="164"/>
      <c r="X14" s="8"/>
      <c r="Y14" s="8"/>
      <c r="Z14" s="8"/>
      <c r="AA14" s="8"/>
    </row>
    <row r="15" spans="1:27" x14ac:dyDescent="0.2">
      <c r="A15" s="1346">
        <f t="shared" si="0"/>
        <v>7</v>
      </c>
      <c r="B15" s="122" t="s">
        <v>776</v>
      </c>
      <c r="C15" s="165">
        <f>'pü.mérleg Önkorm.'!C15</f>
        <v>0</v>
      </c>
      <c r="D15" s="165">
        <f>'pü.mérleg Önkorm.'!D15</f>
        <v>0</v>
      </c>
      <c r="E15" s="165">
        <f>'pü.mérleg Önkorm.'!E15</f>
        <v>0</v>
      </c>
      <c r="F15" s="165">
        <f>'pü.mérleg Önkorm.'!F15+'pü.mérleg Hivatal'!F17</f>
        <v>0</v>
      </c>
      <c r="G15" s="165">
        <f>'pü.mérleg Önkorm.'!G15+'pü.mérleg Hivatal'!G17</f>
        <v>0</v>
      </c>
      <c r="H15" s="165">
        <f t="shared" si="4"/>
        <v>0</v>
      </c>
      <c r="I15" s="165">
        <f t="shared" si="5"/>
        <v>0</v>
      </c>
      <c r="J15" s="165">
        <f t="shared" si="6"/>
        <v>0</v>
      </c>
      <c r="K15" s="359"/>
      <c r="L15" s="165"/>
      <c r="M15" s="165"/>
      <c r="N15" s="165"/>
      <c r="O15" s="111"/>
      <c r="P15" s="111"/>
      <c r="Q15" s="111"/>
      <c r="R15" s="111"/>
      <c r="S15" s="281"/>
      <c r="T15" s="122"/>
      <c r="U15" s="122"/>
      <c r="V15" s="164"/>
      <c r="W15" s="164"/>
      <c r="X15" s="8"/>
      <c r="Y15" s="8"/>
      <c r="Z15" s="8"/>
      <c r="AA15" s="8"/>
    </row>
    <row r="16" spans="1:27" x14ac:dyDescent="0.2">
      <c r="A16" s="1346">
        <f t="shared" si="0"/>
        <v>8</v>
      </c>
      <c r="B16" s="1416" t="s">
        <v>1203</v>
      </c>
      <c r="C16" s="165">
        <f>'pü.mérleg Önkorm.'!C16+'pü.mérleg Hivatal'!C16+'püm. GAMESZ. '!C16+püm.Brunszvik!C16+'püm Festetics'!C16+'püm-TASZII.'!C16</f>
        <v>119158</v>
      </c>
      <c r="D16" s="165">
        <f>'pü.mérleg Önkorm.'!D16+'pü.mérleg Hivatal'!D16+'püm. GAMESZ. '!D16+püm.Brunszvik!D16+'püm Festetics'!D16+'püm-TASZII.'!D16</f>
        <v>0</v>
      </c>
      <c r="E16" s="165">
        <f>'pü.mérleg Önkorm.'!E16+'pü.mérleg Hivatal'!E16+'püm. GAMESZ. '!E16+püm.Brunszvik!E16+'püm Festetics'!E16+'püm-TASZII.'!E16</f>
        <v>119158</v>
      </c>
      <c r="F16" s="165">
        <f>'pü.mérleg Önkorm.'!F16+'pü.mérleg Hivatal'!F18</f>
        <v>0</v>
      </c>
      <c r="G16" s="165">
        <f>'pü.mérleg Önkorm.'!G16+'pü.mérleg Hivatal'!G18</f>
        <v>0</v>
      </c>
      <c r="H16" s="165">
        <f t="shared" si="4"/>
        <v>119158</v>
      </c>
      <c r="I16" s="165">
        <f t="shared" si="5"/>
        <v>0</v>
      </c>
      <c r="J16" s="165">
        <f t="shared" si="6"/>
        <v>119158</v>
      </c>
      <c r="K16" s="359" t="s">
        <v>201</v>
      </c>
      <c r="L16" s="165"/>
      <c r="M16" s="165"/>
      <c r="N16" s="661"/>
      <c r="O16" s="111"/>
      <c r="P16" s="111"/>
      <c r="Q16" s="111"/>
      <c r="R16" s="111"/>
      <c r="S16" s="281"/>
      <c r="T16" s="122"/>
      <c r="U16" s="122"/>
      <c r="V16" s="164"/>
      <c r="W16" s="164"/>
      <c r="X16" s="8"/>
      <c r="Y16" s="8"/>
      <c r="Z16" s="8"/>
      <c r="AA16" s="8"/>
    </row>
    <row r="17" spans="1:27" x14ac:dyDescent="0.2">
      <c r="A17" s="1346">
        <f t="shared" si="0"/>
        <v>9</v>
      </c>
      <c r="B17" s="122" t="s">
        <v>175</v>
      </c>
      <c r="C17" s="165">
        <f>'pü.mérleg Önkorm.'!C17+'püm. GAMESZ. '!C18+püm.Brunszvik!C18+'püm-TASZII.'!C18+'pü.mérleg Hivatal'!C17+püm.Brunszvik!C18</f>
        <v>0</v>
      </c>
      <c r="D17" s="165">
        <f>'pü.mérleg Önkorm.'!D17+'püm. GAMESZ. '!D18+püm.Brunszvik!D18+'püm-TASZII.'!D18+'pü.mérleg Hivatal'!D17+püm.Brunszvik!D18</f>
        <v>1015566</v>
      </c>
      <c r="E17" s="165">
        <f>SUM(C17:D17)</f>
        <v>1015566</v>
      </c>
      <c r="F17" s="165">
        <f>'pü.mérleg Önkorm.'!F17+'pü.mérleg Hivatal'!F19</f>
        <v>0</v>
      </c>
      <c r="G17" s="165">
        <f>'pü.mérleg Önkorm.'!G17+'pü.mérleg Hivatal'!G19</f>
        <v>0</v>
      </c>
      <c r="H17" s="165">
        <f t="shared" si="4"/>
        <v>0</v>
      </c>
      <c r="I17" s="165">
        <f t="shared" si="5"/>
        <v>1015566</v>
      </c>
      <c r="J17" s="165">
        <f t="shared" si="6"/>
        <v>1015566</v>
      </c>
      <c r="K17" s="359" t="s">
        <v>202</v>
      </c>
      <c r="L17" s="165">
        <f>'pü.mérleg Önkorm.'!L17+'pü.mérleg Hivatal'!L18</f>
        <v>38</v>
      </c>
      <c r="M17" s="165">
        <f>'pü.mérleg Önkorm.'!M17+'pü.mérleg Hivatal'!M18</f>
        <v>39128</v>
      </c>
      <c r="N17" s="165">
        <f>L17+M17</f>
        <v>39166</v>
      </c>
      <c r="O17" s="111">
        <f>'pü.mérleg Önkorm.'!O17+'pü.mérleg Hivatal'!O18+'püm. GAMESZ. '!O18+püm.Brunszvik!O18+'püm Festetics'!O18+'püm-TASZII.'!O18</f>
        <v>0</v>
      </c>
      <c r="P17" s="111">
        <f>'pü.mérleg Önkorm.'!P17+'pü.mérleg Hivatal'!P19+'püm. GAMESZ. '!P19+püm.Brunszvik!P19+'püm Festetics'!P19+'püm-TASZII.'!P19</f>
        <v>0</v>
      </c>
      <c r="Q17" s="111">
        <f t="shared" si="1"/>
        <v>38</v>
      </c>
      <c r="R17" s="111">
        <f t="shared" si="2"/>
        <v>39128</v>
      </c>
      <c r="S17" s="281">
        <f t="shared" si="3"/>
        <v>39166</v>
      </c>
      <c r="T17" s="122"/>
      <c r="U17" s="122"/>
      <c r="V17" s="164"/>
      <c r="W17" s="164"/>
      <c r="X17" s="8"/>
      <c r="Y17" s="8"/>
      <c r="Z17" s="8"/>
      <c r="AA17" s="8"/>
    </row>
    <row r="18" spans="1:27" x14ac:dyDescent="0.2">
      <c r="A18" s="1346">
        <f t="shared" si="0"/>
        <v>10</v>
      </c>
      <c r="B18" s="1384" t="s">
        <v>37</v>
      </c>
      <c r="C18" s="165"/>
      <c r="D18" s="661"/>
      <c r="E18" s="661"/>
      <c r="F18" s="165"/>
      <c r="G18" s="165"/>
      <c r="H18" s="165"/>
      <c r="I18" s="165"/>
      <c r="J18" s="165"/>
      <c r="K18" s="359" t="s">
        <v>203</v>
      </c>
      <c r="L18" s="165">
        <f>'pü.mérleg Önkorm.'!L18+'pü.mérleg Hivatal'!L19+'püm-TASZII.'!L19</f>
        <v>15500</v>
      </c>
      <c r="M18" s="165">
        <f>'pü.mérleg Önkorm.'!M18+'pü.mérleg Hivatal'!M19+'püm-TASZII.'!M19</f>
        <v>101724</v>
      </c>
      <c r="N18" s="165">
        <f>'pü.mérleg Önkorm.'!N18+'pü.mérleg Hivatal'!N19+'püm-TASZII.'!N19</f>
        <v>117224</v>
      </c>
      <c r="O18" s="111">
        <f>'pü.mérleg Önkorm.'!O18+'pü.mérleg Hivatal'!O19+'püm. GAMESZ. '!O19+püm.Brunszvik!O19+'püm Festetics'!O19+'püm-TASZII.'!O19</f>
        <v>0</v>
      </c>
      <c r="P18" s="111">
        <f>'pü.mérleg Önkorm.'!P18+'pü.mérleg Hivatal'!P20+'püm. GAMESZ. '!P20+püm.Brunszvik!P20+'püm Festetics'!P20+'püm-TASZII.'!P20</f>
        <v>0</v>
      </c>
      <c r="Q18" s="111">
        <f t="shared" si="1"/>
        <v>15500</v>
      </c>
      <c r="R18" s="111">
        <f t="shared" si="2"/>
        <v>101724</v>
      </c>
      <c r="S18" s="281">
        <f t="shared" si="3"/>
        <v>117224</v>
      </c>
      <c r="T18" s="122"/>
      <c r="U18" s="122"/>
      <c r="V18" s="164"/>
      <c r="W18" s="164"/>
      <c r="X18" s="8"/>
      <c r="Y18" s="8"/>
      <c r="Z18" s="8"/>
      <c r="AA18" s="8"/>
    </row>
    <row r="19" spans="1:27" x14ac:dyDescent="0.2">
      <c r="A19" s="1346">
        <f t="shared" si="0"/>
        <v>11</v>
      </c>
      <c r="B19" s="1384"/>
      <c r="C19" s="165"/>
      <c r="D19" s="661"/>
      <c r="E19" s="661"/>
      <c r="F19" s="165"/>
      <c r="G19" s="165"/>
      <c r="H19" s="165"/>
      <c r="I19" s="165"/>
      <c r="J19" s="165"/>
      <c r="K19" s="359" t="s">
        <v>204</v>
      </c>
      <c r="L19" s="165">
        <f>'pü.mérleg Önkorm.'!L19+'pü.mérleg Hivatal'!L20+'püm. GAMESZ. '!L20+püm.Brunszvik!L20+'püm Festetics'!L20+'püm-TASZII.'!L20</f>
        <v>59837</v>
      </c>
      <c r="M19" s="165">
        <f>'pü.mérleg Önkorm.'!M19+'pü.mérleg Hivatal'!M20+'püm. GAMESZ. '!M20+püm.Brunszvik!M20+'püm Festetics'!M20+'püm-TASZII.'!M20</f>
        <v>0</v>
      </c>
      <c r="N19" s="165">
        <f>'pü.mérleg Önkorm.'!N19+'pü.mérleg Hivatal'!N20+'püm. GAMESZ. '!N20+püm.Brunszvik!N20+'püm Festetics'!N20+'püm-TASZII.'!N20</f>
        <v>59837</v>
      </c>
      <c r="O19" s="111">
        <f>'pü.mérleg Önkorm.'!O19+'pü.mérleg Hivatal'!O21+'püm. GAMESZ. '!O21+püm.Brunszvik!O21+'püm Festetics'!O21+'püm-TASZII.'!O21</f>
        <v>0</v>
      </c>
      <c r="P19" s="111">
        <f>'pü.mérleg Önkorm.'!P19+'pü.mérleg Hivatal'!P21+'püm. GAMESZ. '!P21+püm.Brunszvik!P21+'püm Festetics'!P21+'püm-TASZII.'!P21</f>
        <v>0</v>
      </c>
      <c r="Q19" s="111">
        <f t="shared" si="1"/>
        <v>59837</v>
      </c>
      <c r="R19" s="111">
        <f t="shared" si="2"/>
        <v>0</v>
      </c>
      <c r="S19" s="281">
        <f t="shared" si="3"/>
        <v>59837</v>
      </c>
      <c r="T19" s="122"/>
      <c r="U19" s="122"/>
      <c r="V19" s="164"/>
      <c r="W19" s="164"/>
      <c r="X19" s="8"/>
      <c r="Y19" s="8"/>
      <c r="Z19" s="8"/>
      <c r="AA19" s="8"/>
    </row>
    <row r="20" spans="1:27" x14ac:dyDescent="0.2">
      <c r="A20" s="1346">
        <f t="shared" si="0"/>
        <v>12</v>
      </c>
      <c r="B20" s="122" t="s">
        <v>176</v>
      </c>
      <c r="C20" s="165">
        <f>'pü.mérleg Önkorm.'!C20+'pü.mérleg Hivatal'!C20+'püm. GAMESZ. '!C20+püm.Brunszvik!C20+'püm-TASZII.'!C20+'püm Festetics'!C20</f>
        <v>111905</v>
      </c>
      <c r="D20" s="165">
        <f>'pü.mérleg Önkorm.'!D20+'pü.mérleg Hivatal'!D20+'püm. GAMESZ. '!D20+püm.Brunszvik!D20+'püm-TASZII.'!D20+'püm Festetics'!D20</f>
        <v>393299</v>
      </c>
      <c r="E20" s="165">
        <f>SUM(C20:D20)</f>
        <v>505204</v>
      </c>
      <c r="F20" s="165">
        <f>'pü.mérleg Önkorm.'!F20+'pü.mérleg Hivatal'!F20+'püm. GAMESZ. '!F20+püm.Brunszvik!F20+'püm Festetics'!F20+'püm-TASZII.'!F20</f>
        <v>0</v>
      </c>
      <c r="G20" s="165">
        <f>'pü.mérleg Önkorm.'!G20+'pü.mérleg Hivatal'!G20+'püm. GAMESZ. '!G20+püm.Brunszvik!G20+'püm Festetics'!G20+'püm-TASZII.'!G20</f>
        <v>0</v>
      </c>
      <c r="H20" s="165">
        <f t="shared" si="4"/>
        <v>111905</v>
      </c>
      <c r="I20" s="165">
        <f t="shared" si="5"/>
        <v>393299</v>
      </c>
      <c r="J20" s="165">
        <f t="shared" si="6"/>
        <v>505204</v>
      </c>
      <c r="K20" s="359" t="s">
        <v>205</v>
      </c>
      <c r="L20" s="165">
        <f>'pü.mérleg Önkorm.'!L20</f>
        <v>0</v>
      </c>
      <c r="M20" s="165">
        <f>'pü.mérleg Önkorm.'!M20</f>
        <v>20358</v>
      </c>
      <c r="N20" s="661">
        <f>SUM(L20:M20)</f>
        <v>20358</v>
      </c>
      <c r="O20" s="111">
        <f>'pü.mérleg Önkorm.'!O20+'pü.mérleg Hivatal'!O22+'püm. GAMESZ. '!O22+püm.Brunszvik!O22+'püm Festetics'!O22+'püm-TASZII.'!O22</f>
        <v>0</v>
      </c>
      <c r="P20" s="111">
        <f>'pü.mérleg Önkorm.'!P20+'pü.mérleg Hivatal'!P22+'püm. GAMESZ. '!P22+püm.Brunszvik!P22+'püm Festetics'!P22+'püm-TASZII.'!P22</f>
        <v>0</v>
      </c>
      <c r="Q20" s="111">
        <f t="shared" si="1"/>
        <v>0</v>
      </c>
      <c r="R20" s="111">
        <f t="shared" si="2"/>
        <v>20358</v>
      </c>
      <c r="S20" s="281">
        <f t="shared" si="3"/>
        <v>20358</v>
      </c>
      <c r="T20" s="122"/>
      <c r="U20" s="122"/>
      <c r="V20" s="164"/>
      <c r="W20" s="164"/>
      <c r="X20" s="8"/>
      <c r="Y20" s="8"/>
      <c r="Z20" s="8"/>
      <c r="AA20" s="8"/>
    </row>
    <row r="21" spans="1:27" x14ac:dyDescent="0.2">
      <c r="A21" s="1346">
        <f t="shared" si="0"/>
        <v>13</v>
      </c>
      <c r="B21" s="122"/>
      <c r="C21" s="661"/>
      <c r="D21" s="661"/>
      <c r="E21" s="661"/>
      <c r="F21" s="661"/>
      <c r="G21" s="661"/>
      <c r="H21" s="165"/>
      <c r="I21" s="165"/>
      <c r="J21" s="165"/>
      <c r="K21" s="359" t="s">
        <v>206</v>
      </c>
      <c r="L21" s="165">
        <f>'pü.mérleg Önkorm.'!L21</f>
        <v>4764</v>
      </c>
      <c r="M21" s="165">
        <f>'pü.mérleg Önkorm.'!M21</f>
        <v>0</v>
      </c>
      <c r="N21" s="661">
        <f>SUM(L21:M21)</f>
        <v>4764</v>
      </c>
      <c r="O21" s="111">
        <f>'pü.mérleg Önkorm.'!O21+'pü.mérleg Hivatal'!O23+'püm. GAMESZ. '!O23+püm.Brunszvik!O23+'püm Festetics'!O23+'püm-TASZII.'!O23</f>
        <v>0</v>
      </c>
      <c r="P21" s="111">
        <f>'pü.mérleg Önkorm.'!P21+'pü.mérleg Hivatal'!P23+'püm. GAMESZ. '!P23+püm.Brunszvik!P23+'püm Festetics'!P23+'püm-TASZII.'!P23</f>
        <v>0</v>
      </c>
      <c r="Q21" s="111">
        <f t="shared" si="1"/>
        <v>4764</v>
      </c>
      <c r="R21" s="111">
        <f t="shared" si="2"/>
        <v>0</v>
      </c>
      <c r="S21" s="281">
        <f t="shared" si="3"/>
        <v>4764</v>
      </c>
      <c r="T21" s="122"/>
      <c r="U21" s="122"/>
      <c r="V21" s="164"/>
      <c r="W21" s="164"/>
      <c r="X21" s="8"/>
      <c r="Y21" s="8"/>
      <c r="Z21" s="8"/>
      <c r="AA21" s="8"/>
    </row>
    <row r="22" spans="1:27" s="79" customFormat="1" x14ac:dyDescent="0.2">
      <c r="A22" s="1346">
        <f t="shared" si="0"/>
        <v>14</v>
      </c>
      <c r="B22" s="122" t="s">
        <v>178</v>
      </c>
      <c r="C22" s="661"/>
      <c r="D22" s="661"/>
      <c r="E22" s="661"/>
      <c r="F22" s="661"/>
      <c r="G22" s="661"/>
      <c r="H22" s="165"/>
      <c r="I22" s="165"/>
      <c r="J22" s="165"/>
      <c r="K22" s="359" t="s">
        <v>1241</v>
      </c>
      <c r="L22" s="165">
        <f>'pü.mérleg Önkorm.'!L22</f>
        <v>0</v>
      </c>
      <c r="M22" s="165">
        <f>'pü.mérleg Önkorm.'!M22</f>
        <v>5000</v>
      </c>
      <c r="N22" s="165">
        <f>'pü.mérleg Önkorm.'!N22</f>
        <v>5000</v>
      </c>
      <c r="O22" s="165">
        <f>'pü.mérleg Önkorm.'!O22</f>
        <v>0</v>
      </c>
      <c r="P22" s="165">
        <f>'pü.mérleg Önkorm.'!P22</f>
        <v>0</v>
      </c>
      <c r="Q22" s="165">
        <f>'pü.mérleg Önkorm.'!Q22</f>
        <v>0</v>
      </c>
      <c r="R22" s="165">
        <f>'pü.mérleg Önkorm.'!R22</f>
        <v>5000</v>
      </c>
      <c r="S22" s="301">
        <f>'pü.mérleg Önkorm.'!S22</f>
        <v>5000</v>
      </c>
      <c r="T22" s="371"/>
      <c r="U22" s="371"/>
      <c r="V22" s="456"/>
      <c r="W22" s="456"/>
    </row>
    <row r="23" spans="1:27" s="79" customFormat="1" x14ac:dyDescent="0.2">
      <c r="A23" s="1346">
        <f t="shared" si="0"/>
        <v>15</v>
      </c>
      <c r="B23" s="122" t="s">
        <v>177</v>
      </c>
      <c r="C23" s="661"/>
      <c r="D23" s="661"/>
      <c r="E23" s="661"/>
      <c r="F23" s="661"/>
      <c r="G23" s="661"/>
      <c r="H23" s="165"/>
      <c r="I23" s="165"/>
      <c r="J23" s="165"/>
      <c r="K23" s="359"/>
      <c r="L23" s="165"/>
      <c r="M23" s="165"/>
      <c r="N23" s="165"/>
      <c r="O23" s="111"/>
      <c r="P23" s="111"/>
      <c r="Q23" s="111"/>
      <c r="R23" s="111"/>
      <c r="S23" s="281"/>
      <c r="T23" s="371"/>
      <c r="U23" s="371"/>
      <c r="V23" s="456"/>
      <c r="W23" s="456"/>
    </row>
    <row r="24" spans="1:27" x14ac:dyDescent="0.2">
      <c r="A24" s="1346">
        <f t="shared" si="0"/>
        <v>16</v>
      </c>
      <c r="B24" s="122" t="s">
        <v>180</v>
      </c>
      <c r="C24" s="165">
        <f>'pü.mérleg Önkorm.'!C24+'pü.mérleg Hivatal'!C24+'püm. GAMESZ. '!C24+püm.Brunszvik!C24+'püm Festetics'!C24+'püm-TASZII.'!C24</f>
        <v>0</v>
      </c>
      <c r="D24" s="165">
        <f>'pü.mérleg Önkorm.'!D24+'pü.mérleg Hivatal'!D24+'püm. GAMESZ. '!D24+püm.Brunszvik!D24+'püm-TASZII.'!D24</f>
        <v>1069</v>
      </c>
      <c r="E24" s="661">
        <f>SUM(C24:D24)</f>
        <v>1069</v>
      </c>
      <c r="F24" s="661">
        <f>'pü.mérleg Önkorm.'!F24+'pü.mérleg Hivatal'!F24+'püm. GAMESZ. '!F24+püm.Brunszvik!F24+'püm Festetics'!F24+'püm-TASZII.'!F24</f>
        <v>0</v>
      </c>
      <c r="G24" s="661">
        <f>'pü.mérleg Önkorm.'!G24+'pü.mérleg Hivatal'!G24+'püm. GAMESZ. '!G24+püm.Brunszvik!G24+'püm Festetics'!G24+'püm-TASZII.'!G24</f>
        <v>0</v>
      </c>
      <c r="H24" s="165">
        <f t="shared" si="4"/>
        <v>0</v>
      </c>
      <c r="I24" s="165">
        <f t="shared" si="5"/>
        <v>1069</v>
      </c>
      <c r="J24" s="165">
        <f t="shared" si="6"/>
        <v>1069</v>
      </c>
      <c r="K24" s="487" t="s">
        <v>63</v>
      </c>
      <c r="L24" s="199">
        <f>SUM(L10:L22)</f>
        <v>769087</v>
      </c>
      <c r="M24" s="199">
        <f>SUM(M10:M22)</f>
        <v>1830693</v>
      </c>
      <c r="N24" s="199">
        <f>SUM(N10:N22)</f>
        <v>2599780</v>
      </c>
      <c r="O24" s="199">
        <f>SUM(O10:O23)</f>
        <v>0</v>
      </c>
      <c r="P24" s="199">
        <f>SUM(P10:P22)</f>
        <v>742</v>
      </c>
      <c r="Q24" s="199">
        <f>SUM(Q10:Q22)</f>
        <v>769087</v>
      </c>
      <c r="R24" s="199">
        <f>SUM(R10:R22)</f>
        <v>1831435</v>
      </c>
      <c r="S24" s="302">
        <f>SUM(S10:S22)</f>
        <v>2600522</v>
      </c>
      <c r="T24" s="122"/>
      <c r="U24" s="122"/>
      <c r="V24" s="164"/>
      <c r="W24" s="164"/>
      <c r="X24" s="8"/>
      <c r="Y24" s="8"/>
      <c r="Z24" s="8"/>
      <c r="AA24" s="8"/>
    </row>
    <row r="25" spans="1:27" x14ac:dyDescent="0.2">
      <c r="A25" s="1346">
        <f t="shared" si="0"/>
        <v>17</v>
      </c>
      <c r="B25" s="122" t="s">
        <v>181</v>
      </c>
      <c r="C25" s="165">
        <f>'pü.mérleg Önkorm.'!C25+'pü.mérleg Hivatal'!C25+'püm. GAMESZ. '!C25+püm.Brunszvik!C25+'püm Festetics'!C25+'püm-TASZII.'!C25</f>
        <v>0</v>
      </c>
      <c r="D25" s="661">
        <f>'felh. bev.  '!E13</f>
        <v>0</v>
      </c>
      <c r="E25" s="661">
        <f t="shared" ref="E25:E26" si="7">SUM(C25:D25)</f>
        <v>0</v>
      </c>
      <c r="F25" s="661">
        <f>'pü.mérleg Önkorm.'!F25+'pü.mérleg Hivatal'!F25+'püm. GAMESZ. '!F25+püm.Brunszvik!F25+'püm Festetics'!F25+'püm-TASZII.'!F25</f>
        <v>0</v>
      </c>
      <c r="G25" s="661">
        <f>'pü.mérleg Önkorm.'!G25+'pü.mérleg Hivatal'!G25+'püm. GAMESZ. '!G25+püm.Brunszvik!G25+'püm Festetics'!G25+'püm-TASZII.'!G25</f>
        <v>0</v>
      </c>
      <c r="H25" s="165">
        <f t="shared" si="4"/>
        <v>0</v>
      </c>
      <c r="I25" s="165">
        <f t="shared" si="5"/>
        <v>0</v>
      </c>
      <c r="J25" s="165">
        <f t="shared" si="6"/>
        <v>0</v>
      </c>
      <c r="K25" s="359"/>
      <c r="L25" s="165"/>
      <c r="M25" s="165"/>
      <c r="N25" s="165"/>
      <c r="O25" s="111"/>
      <c r="P25" s="111"/>
      <c r="Q25" s="111"/>
      <c r="R25" s="111"/>
      <c r="S25" s="281"/>
      <c r="T25" s="122"/>
      <c r="U25" s="122"/>
      <c r="V25" s="164"/>
      <c r="W25" s="164"/>
      <c r="X25" s="8"/>
      <c r="Y25" s="8"/>
      <c r="Z25" s="8"/>
      <c r="AA25" s="8"/>
    </row>
    <row r="26" spans="1:27" x14ac:dyDescent="0.2">
      <c r="A26" s="1346">
        <f t="shared" si="0"/>
        <v>18</v>
      </c>
      <c r="B26" s="122" t="s">
        <v>182</v>
      </c>
      <c r="C26" s="165">
        <f>'pü.mérleg Önkorm.'!C26+'pü.mérleg Hivatal'!C26+'püm. GAMESZ. '!C26+püm.Brunszvik!C26+'püm Festetics'!C26+'püm-TASZII.'!C26</f>
        <v>0</v>
      </c>
      <c r="D26" s="165">
        <f>'pü.mérleg Önkorm.'!D26</f>
        <v>0</v>
      </c>
      <c r="E26" s="661">
        <f t="shared" si="7"/>
        <v>0</v>
      </c>
      <c r="F26" s="661">
        <f>'pü.mérleg Önkorm.'!F26+'pü.mérleg Hivatal'!F26+'püm. GAMESZ. '!F26+püm.Brunszvik!F26+'püm Festetics'!F26+'püm-TASZII.'!F26</f>
        <v>0</v>
      </c>
      <c r="G26" s="661">
        <f>'pü.mérleg Önkorm.'!G26+'pü.mérleg Hivatal'!G26+'püm. GAMESZ. '!G26+püm.Brunszvik!G26+'püm Festetics'!G26+'püm-TASZII.'!G26</f>
        <v>0</v>
      </c>
      <c r="H26" s="165">
        <f t="shared" si="4"/>
        <v>0</v>
      </c>
      <c r="I26" s="165">
        <f t="shared" si="5"/>
        <v>0</v>
      </c>
      <c r="J26" s="165">
        <f t="shared" si="6"/>
        <v>0</v>
      </c>
      <c r="K26" s="489" t="s">
        <v>207</v>
      </c>
      <c r="L26" s="201"/>
      <c r="M26" s="201"/>
      <c r="N26" s="165"/>
      <c r="O26" s="111"/>
      <c r="P26" s="111"/>
      <c r="Q26" s="111"/>
      <c r="R26" s="111"/>
      <c r="S26" s="281"/>
      <c r="T26" s="122"/>
      <c r="U26" s="122"/>
      <c r="V26" s="164"/>
      <c r="W26" s="164"/>
      <c r="X26" s="8"/>
      <c r="Y26" s="8"/>
      <c r="Z26" s="8"/>
      <c r="AA26" s="8"/>
    </row>
    <row r="27" spans="1:27" x14ac:dyDescent="0.2">
      <c r="A27" s="1346">
        <f t="shared" si="0"/>
        <v>19</v>
      </c>
      <c r="B27" s="122" t="s">
        <v>183</v>
      </c>
      <c r="C27" s="165"/>
      <c r="D27" s="165"/>
      <c r="E27" s="165"/>
      <c r="F27" s="661"/>
      <c r="G27" s="661"/>
      <c r="H27" s="165"/>
      <c r="I27" s="165"/>
      <c r="J27" s="165"/>
      <c r="K27" s="359" t="s">
        <v>208</v>
      </c>
      <c r="L27" s="165">
        <f>'pü.mérleg Önkorm.'!L27+'pü.mérleg Hivatal'!L27+'püm. GAMESZ. '!L27+'püm-TASZII.'!L27+püm.Brunszvik!L27+'püm Festetics'!L27</f>
        <v>1109528</v>
      </c>
      <c r="M27" s="165">
        <f>'pü.mérleg Önkorm.'!M27+'pü.mérleg Hivatal'!M27+'püm. GAMESZ. '!M27+'püm-TASZII.'!M27+'püm Festetics'!M27+püm.Brunszvik!M27</f>
        <v>1180653</v>
      </c>
      <c r="N27" s="165">
        <f>SUM(L27:M27)</f>
        <v>2290181</v>
      </c>
      <c r="O27" s="111">
        <f>'pü.mérleg Önkorm.'!O27+'pü.mérleg Hivatal'!O27+'püm. GAMESZ. '!O27+püm.Brunszvik!O27+'püm Festetics'!O27+'püm-TASZII.'!O27</f>
        <v>0</v>
      </c>
      <c r="P27" s="111">
        <f>'pü.mérleg Önkorm.'!P27+'pü.mérleg Hivatal'!P27+'püm. GAMESZ. '!P27+püm.Brunszvik!P27+'püm Festetics'!P27+'püm-TASZII.'!P27</f>
        <v>0</v>
      </c>
      <c r="Q27" s="111">
        <f>L27+O27</f>
        <v>1109528</v>
      </c>
      <c r="R27" s="111">
        <f>M27+P27</f>
        <v>1180653</v>
      </c>
      <c r="S27" s="281">
        <f t="shared" si="3"/>
        <v>2290181</v>
      </c>
      <c r="T27" s="122"/>
      <c r="U27" s="122"/>
      <c r="V27" s="164"/>
      <c r="W27" s="164"/>
      <c r="X27" s="8"/>
      <c r="Y27" s="8"/>
      <c r="Z27" s="8"/>
      <c r="AA27" s="8"/>
    </row>
    <row r="28" spans="1:27" x14ac:dyDescent="0.2">
      <c r="A28" s="1346">
        <f t="shared" si="0"/>
        <v>20</v>
      </c>
      <c r="B28" s="122"/>
      <c r="C28" s="165"/>
      <c r="D28" s="165"/>
      <c r="E28" s="165"/>
      <c r="F28" s="661"/>
      <c r="G28" s="661"/>
      <c r="H28" s="165"/>
      <c r="I28" s="165"/>
      <c r="J28" s="165"/>
      <c r="K28" s="359" t="s">
        <v>209</v>
      </c>
      <c r="L28" s="165">
        <f>'pü.mérleg Önkorm.'!L28</f>
        <v>39172</v>
      </c>
      <c r="M28" s="165">
        <f>'pü.mérleg Önkorm.'!M28</f>
        <v>6628</v>
      </c>
      <c r="N28" s="165">
        <f>SUM(L28:M28)</f>
        <v>45800</v>
      </c>
      <c r="O28" s="111">
        <f>'pü.mérleg Önkorm.'!O28+'pü.mérleg Hivatal'!O28+'püm. GAMESZ. '!O28+püm.Brunszvik!O28+'püm Festetics'!O28+'püm-TASZII.'!O28</f>
        <v>0</v>
      </c>
      <c r="P28" s="111">
        <f>'pü.mérleg Önkorm.'!P28+'pü.mérleg Hivatal'!P28+'püm. GAMESZ. '!P28+püm.Brunszvik!P28+'püm Festetics'!P28+'püm-TASZII.'!P28</f>
        <v>0</v>
      </c>
      <c r="Q28" s="111">
        <f t="shared" ref="Q28:Q33" si="8">L28+O28</f>
        <v>39172</v>
      </c>
      <c r="R28" s="111">
        <f t="shared" ref="R28:R33" si="9">M28+P28</f>
        <v>6628</v>
      </c>
      <c r="S28" s="281">
        <f t="shared" si="3"/>
        <v>45800</v>
      </c>
      <c r="T28" s="122"/>
      <c r="U28" s="122"/>
      <c r="V28" s="164"/>
      <c r="W28" s="164"/>
      <c r="X28" s="8"/>
      <c r="Y28" s="8"/>
      <c r="Z28" s="8"/>
      <c r="AA28" s="8"/>
    </row>
    <row r="29" spans="1:27" x14ac:dyDescent="0.2">
      <c r="A29" s="1346">
        <f t="shared" si="0"/>
        <v>21</v>
      </c>
      <c r="B29" s="122" t="s">
        <v>184</v>
      </c>
      <c r="C29" s="165">
        <f>'pü.mérleg Önkorm.'!C29+'pü.mérleg Hivatal'!C29+'püm. GAMESZ. '!C29+püm.Brunszvik!C29+'püm Festetics'!C29+'püm-TASZII.'!C29</f>
        <v>0</v>
      </c>
      <c r="D29" s="165">
        <f>'pü.mérleg Önkorm.'!D29+'pü.mérleg Hivatal'!D29+'püm. GAMESZ. '!D29+püm.Brunszvik!D29+'püm Festetics'!D29+'püm-TASZII.'!D29</f>
        <v>15681</v>
      </c>
      <c r="E29" s="165">
        <f>'pü.mérleg Önkorm.'!E29+'pü.mérleg Hivatal'!E29+'püm. GAMESZ. '!E29+püm.Brunszvik!E29+'püm Festetics'!E29+'püm-TASZII.'!E29</f>
        <v>15681</v>
      </c>
      <c r="F29" s="661">
        <f>'pü.mérleg Önkorm.'!F29+'pü.mérleg Hivatal'!F29+'püm. GAMESZ. '!F29+püm.Brunszvik!F29+'püm Festetics'!F29+'püm-TASZII.'!F29</f>
        <v>0</v>
      </c>
      <c r="G29" s="661">
        <f>'pü.mérleg Önkorm.'!G29+'pü.mérleg Hivatal'!G29+'püm. GAMESZ. '!G29+püm.Brunszvik!G29+'püm Festetics'!G29+'püm-TASZII.'!G29</f>
        <v>0</v>
      </c>
      <c r="H29" s="165">
        <f t="shared" si="4"/>
        <v>0</v>
      </c>
      <c r="I29" s="165">
        <f t="shared" si="5"/>
        <v>15681</v>
      </c>
      <c r="J29" s="165">
        <f t="shared" si="6"/>
        <v>15681</v>
      </c>
      <c r="K29" s="359" t="s">
        <v>210</v>
      </c>
      <c r="L29" s="165"/>
      <c r="M29" s="165"/>
      <c r="N29" s="165"/>
      <c r="O29" s="111">
        <f>'pü.mérleg Önkorm.'!O29+'pü.mérleg Hivatal'!O29+'püm. GAMESZ. '!O29+püm.Brunszvik!O29+'püm Festetics'!O29+'püm-TASZII.'!O29</f>
        <v>0</v>
      </c>
      <c r="P29" s="111">
        <f>'pü.mérleg Önkorm.'!P29+'pü.mérleg Hivatal'!P29+'püm. GAMESZ. '!P29+püm.Brunszvik!P29+'püm Festetics'!P29+'püm-TASZII.'!P29</f>
        <v>0</v>
      </c>
      <c r="Q29" s="111">
        <f t="shared" si="8"/>
        <v>0</v>
      </c>
      <c r="R29" s="111">
        <f t="shared" si="9"/>
        <v>0</v>
      </c>
      <c r="S29" s="281">
        <f t="shared" si="3"/>
        <v>0</v>
      </c>
      <c r="T29" s="122"/>
      <c r="U29" s="122"/>
      <c r="V29" s="164"/>
      <c r="W29" s="164"/>
      <c r="X29" s="8"/>
      <c r="Y29" s="8"/>
      <c r="Z29" s="8"/>
      <c r="AA29" s="8"/>
    </row>
    <row r="30" spans="1:27" s="79" customFormat="1" x14ac:dyDescent="0.2">
      <c r="A30" s="1346">
        <f t="shared" si="0"/>
        <v>22</v>
      </c>
      <c r="B30" s="122" t="s">
        <v>185</v>
      </c>
      <c r="C30" s="165">
        <f>'pü.mérleg Önkorm.'!C30+'pü.mérleg Hivatal'!C30+'püm. GAMESZ. '!C30+püm.Brunszvik!C30+'püm Festetics'!C30+'püm-TASZII.'!C30</f>
        <v>0</v>
      </c>
      <c r="D30" s="165">
        <f>'pü.mérleg Önkorm.'!D30+'pü.mérleg Hivatal'!D30+'püm. GAMESZ. '!D30+püm.Brunszvik!D30+'püm Festetics'!D30+'püm-TASZII.'!D30</f>
        <v>17909</v>
      </c>
      <c r="E30" s="165">
        <f>'pü.mérleg Önkorm.'!E30+'pü.mérleg Hivatal'!E30+'püm. GAMESZ. '!E30+püm.Brunszvik!E30+'püm Festetics'!E30+'püm-TASZII.'!E30</f>
        <v>17909</v>
      </c>
      <c r="F30" s="661">
        <f>'pü.mérleg Önkorm.'!F30+'pü.mérleg Hivatal'!F30+'püm. GAMESZ. '!F30+püm.Brunszvik!F30+'püm Festetics'!F30+'püm-TASZII.'!F30</f>
        <v>0</v>
      </c>
      <c r="G30" s="661">
        <f>'pü.mérleg Önkorm.'!G30+'pü.mérleg Hivatal'!G30+'püm. GAMESZ. '!G30+püm.Brunszvik!G30+'püm Festetics'!G30+'püm-TASZII.'!G30</f>
        <v>0</v>
      </c>
      <c r="H30" s="165">
        <f t="shared" si="4"/>
        <v>0</v>
      </c>
      <c r="I30" s="165">
        <f t="shared" si="5"/>
        <v>17909</v>
      </c>
      <c r="J30" s="165">
        <f t="shared" si="6"/>
        <v>17909</v>
      </c>
      <c r="K30" s="359" t="s">
        <v>211</v>
      </c>
      <c r="L30" s="165">
        <f>'pü.mérleg Önkorm.'!L30</f>
        <v>0</v>
      </c>
      <c r="M30" s="165">
        <f>'pü.mérleg Önkorm.'!M30</f>
        <v>14465</v>
      </c>
      <c r="N30" s="165">
        <f>SUM(L30:M30)</f>
        <v>14465</v>
      </c>
      <c r="O30" s="111">
        <f>'pü.mérleg Önkorm.'!O30+'pü.mérleg Hivatal'!O30+'püm. GAMESZ. '!O30+püm.Brunszvik!O30+'püm Festetics'!O30+'püm-TASZII.'!O30</f>
        <v>0</v>
      </c>
      <c r="P30" s="111">
        <f>'pü.mérleg Önkorm.'!P30+'pü.mérleg Hivatal'!P30+'püm. GAMESZ. '!P30+püm.Brunszvik!P30+'püm Festetics'!P30+'püm-TASZII.'!P30</f>
        <v>0</v>
      </c>
      <c r="Q30" s="111">
        <f t="shared" si="8"/>
        <v>0</v>
      </c>
      <c r="R30" s="111">
        <f t="shared" si="9"/>
        <v>14465</v>
      </c>
      <c r="S30" s="281">
        <f t="shared" si="3"/>
        <v>14465</v>
      </c>
      <c r="T30" s="371"/>
      <c r="U30" s="371"/>
      <c r="V30" s="456"/>
      <c r="W30" s="456"/>
    </row>
    <row r="31" spans="1:27" s="79" customFormat="1" x14ac:dyDescent="0.2">
      <c r="A31" s="1346">
        <f t="shared" si="0"/>
        <v>23</v>
      </c>
      <c r="B31" s="122"/>
      <c r="C31" s="165"/>
      <c r="D31" s="165"/>
      <c r="E31" s="165"/>
      <c r="F31" s="165"/>
      <c r="G31" s="165"/>
      <c r="H31" s="165"/>
      <c r="I31" s="165"/>
      <c r="J31" s="301"/>
      <c r="K31" s="359" t="s">
        <v>785</v>
      </c>
      <c r="L31" s="165">
        <f>'pü.mérleg Önkorm.'!L31</f>
        <v>0</v>
      </c>
      <c r="M31" s="165">
        <f>'pü.mérleg Önkorm.'!M31</f>
        <v>3000</v>
      </c>
      <c r="N31" s="165">
        <f>'pü.mérleg Önkorm.'!N31</f>
        <v>3000</v>
      </c>
      <c r="O31" s="111">
        <f>'pü.mérleg Önkorm.'!O31+'pü.mérleg Hivatal'!O31+'püm. GAMESZ. '!O31+püm.Brunszvik!O31+'püm Festetics'!O31+'püm-TASZII.'!O31</f>
        <v>0</v>
      </c>
      <c r="P31" s="111">
        <f>'pü.mérleg Önkorm.'!P31+'pü.mérleg Hivatal'!P31+'püm. GAMESZ. '!P31+püm.Brunszvik!P31+'püm Festetics'!P31+'püm-TASZII.'!P31</f>
        <v>0</v>
      </c>
      <c r="Q31" s="111">
        <f t="shared" si="8"/>
        <v>0</v>
      </c>
      <c r="R31" s="111">
        <f t="shared" si="9"/>
        <v>3000</v>
      </c>
      <c r="S31" s="281">
        <f t="shared" si="3"/>
        <v>3000</v>
      </c>
      <c r="T31" s="371"/>
      <c r="U31" s="371"/>
      <c r="V31" s="456"/>
      <c r="W31" s="456"/>
    </row>
    <row r="32" spans="1:27" x14ac:dyDescent="0.2">
      <c r="A32" s="1346">
        <f t="shared" si="0"/>
        <v>24</v>
      </c>
      <c r="B32" s="122"/>
      <c r="C32" s="165"/>
      <c r="D32" s="165"/>
      <c r="E32" s="165"/>
      <c r="F32" s="165"/>
      <c r="G32" s="165"/>
      <c r="H32" s="165"/>
      <c r="I32" s="165"/>
      <c r="J32" s="301"/>
      <c r="K32" s="359" t="s">
        <v>233</v>
      </c>
      <c r="L32" s="165">
        <f>'pü.mérleg Önkorm.'!L32+'pü.mérleg Hivatal'!L31+'püm. GAMESZ. '!L31+'püm-TASZII.'!L31</f>
        <v>2927</v>
      </c>
      <c r="M32" s="165">
        <f>'pü.mérleg Önkorm.'!M32+'pü.mérleg Hivatal'!M31+'püm. GAMESZ. '!M31+'püm-TASZII.'!M31</f>
        <v>0</v>
      </c>
      <c r="N32" s="165">
        <f>SUM(L32:M32)</f>
        <v>2927</v>
      </c>
      <c r="O32" s="111">
        <f>'pü.mérleg Önkorm.'!O32+'pü.mérleg Hivatal'!O32+'püm. GAMESZ. '!O32+püm.Brunszvik!O32+'püm Festetics'!O32+'püm-TASZII.'!O32</f>
        <v>0</v>
      </c>
      <c r="P32" s="111">
        <f>'pü.mérleg Önkorm.'!P32+'pü.mérleg Hivatal'!P32+'püm. GAMESZ. '!P32+püm.Brunszvik!P32+'püm Festetics'!P32+'püm-TASZII.'!P32</f>
        <v>0</v>
      </c>
      <c r="Q32" s="111">
        <f t="shared" si="8"/>
        <v>2927</v>
      </c>
      <c r="R32" s="111">
        <f t="shared" si="9"/>
        <v>0</v>
      </c>
      <c r="S32" s="281">
        <f t="shared" si="3"/>
        <v>2927</v>
      </c>
      <c r="T32" s="122"/>
      <c r="U32" s="122"/>
      <c r="V32" s="164"/>
      <c r="W32" s="164"/>
      <c r="X32" s="8"/>
      <c r="Y32" s="8"/>
      <c r="Z32" s="8"/>
      <c r="AA32" s="8"/>
    </row>
    <row r="33" spans="1:27" s="9" customFormat="1" x14ac:dyDescent="0.2">
      <c r="A33" s="1346">
        <f t="shared" si="0"/>
        <v>25</v>
      </c>
      <c r="B33" s="1384" t="s">
        <v>49</v>
      </c>
      <c r="C33" s="516">
        <f>C12+C20+C11+C17+C13+C29</f>
        <v>667469</v>
      </c>
      <c r="D33" s="516">
        <f>D12+D20+D11+D17+D13+D29</f>
        <v>1485134</v>
      </c>
      <c r="E33" s="516">
        <f>E12+E20+E11+E17+E13+E29</f>
        <v>2152603</v>
      </c>
      <c r="F33" s="516">
        <f>F12+F20+F11+F17+F13+F29</f>
        <v>0</v>
      </c>
      <c r="G33" s="516">
        <f t="shared" ref="G33:J33" si="10">G12+G20+G11+G17+G13+G29</f>
        <v>742</v>
      </c>
      <c r="H33" s="516">
        <f t="shared" si="10"/>
        <v>667469</v>
      </c>
      <c r="I33" s="516">
        <f t="shared" si="10"/>
        <v>1485876</v>
      </c>
      <c r="J33" s="516">
        <f t="shared" si="10"/>
        <v>2153345</v>
      </c>
      <c r="K33" s="359" t="s">
        <v>234</v>
      </c>
      <c r="L33" s="165">
        <f>'pü.mérleg Önkorm.'!L33</f>
        <v>0</v>
      </c>
      <c r="M33" s="165">
        <f>'pü.mérleg Önkorm.'!M33</f>
        <v>8246</v>
      </c>
      <c r="N33" s="165">
        <f>L33+M33</f>
        <v>8246</v>
      </c>
      <c r="O33" s="111">
        <f>'pü.mérleg Önkorm.'!O33+'pü.mérleg Hivatal'!O32+'püm. GAMESZ. '!O32+püm.Brunszvik!O32+'püm Festetics'!O32+'püm-TASZII.'!O32</f>
        <v>0</v>
      </c>
      <c r="P33" s="111">
        <f>'pü.mérleg Önkorm.'!P33+'pü.mérleg Hivatal'!P32+'püm. GAMESZ. '!P32+püm.Brunszvik!P32+'püm Festetics'!P32</f>
        <v>0</v>
      </c>
      <c r="Q33" s="111">
        <f t="shared" si="8"/>
        <v>0</v>
      </c>
      <c r="R33" s="111">
        <f t="shared" si="9"/>
        <v>8246</v>
      </c>
      <c r="S33" s="281">
        <f t="shared" si="3"/>
        <v>8246</v>
      </c>
      <c r="T33" s="120"/>
      <c r="U33" s="120"/>
      <c r="V33" s="501"/>
      <c r="W33" s="501"/>
    </row>
    <row r="34" spans="1:27" x14ac:dyDescent="0.2">
      <c r="A34" s="1346">
        <f t="shared" si="0"/>
        <v>26</v>
      </c>
      <c r="B34" s="1384" t="s">
        <v>64</v>
      </c>
      <c r="C34" s="199">
        <f>C15+C16+C23+C24+C25+C26+C27+C30</f>
        <v>119158</v>
      </c>
      <c r="D34" s="199">
        <f t="shared" ref="D34" si="11">D15+D16+D23+D24+D25+D26+D27+D30</f>
        <v>18978</v>
      </c>
      <c r="E34" s="199">
        <f>E15+E16+E23+E24+E25+E26+E27+E30</f>
        <v>138136</v>
      </c>
      <c r="F34" s="199">
        <f t="shared" ref="F34:J34" si="12">F15+F16+F23+F24+F25+F26+F27+F30</f>
        <v>0</v>
      </c>
      <c r="G34" s="199">
        <f t="shared" si="12"/>
        <v>0</v>
      </c>
      <c r="H34" s="199">
        <f t="shared" si="12"/>
        <v>119158</v>
      </c>
      <c r="I34" s="199">
        <f t="shared" si="12"/>
        <v>18978</v>
      </c>
      <c r="J34" s="199">
        <f t="shared" si="12"/>
        <v>138136</v>
      </c>
      <c r="K34" s="487" t="s">
        <v>65</v>
      </c>
      <c r="L34" s="199">
        <f t="shared" ref="L34:R34" si="13">SUM(L27:L33)</f>
        <v>1151627</v>
      </c>
      <c r="M34" s="199">
        <f t="shared" si="13"/>
        <v>1212992</v>
      </c>
      <c r="N34" s="199">
        <f t="shared" si="13"/>
        <v>2364619</v>
      </c>
      <c r="O34" s="199">
        <f>SUM(O27:O33)</f>
        <v>0</v>
      </c>
      <c r="P34" s="199">
        <f t="shared" si="13"/>
        <v>0</v>
      </c>
      <c r="Q34" s="199">
        <f t="shared" si="13"/>
        <v>1151627</v>
      </c>
      <c r="R34" s="199">
        <f t="shared" si="13"/>
        <v>1212992</v>
      </c>
      <c r="S34" s="281">
        <f t="shared" si="3"/>
        <v>2364619</v>
      </c>
      <c r="T34" s="122"/>
      <c r="U34" s="122"/>
      <c r="V34" s="164"/>
      <c r="W34" s="164"/>
      <c r="X34" s="8"/>
      <c r="Y34" s="8"/>
      <c r="Z34" s="8"/>
      <c r="AA34" s="8"/>
    </row>
    <row r="35" spans="1:27" x14ac:dyDescent="0.2">
      <c r="A35" s="1346">
        <f t="shared" si="0"/>
        <v>27</v>
      </c>
      <c r="B35" s="120" t="s">
        <v>48</v>
      </c>
      <c r="C35" s="201">
        <f>SUM(C33:C34)</f>
        <v>786627</v>
      </c>
      <c r="D35" s="201">
        <f>SUM(D33:D34)</f>
        <v>1504112</v>
      </c>
      <c r="E35" s="201">
        <f>SUM(C35:D35)</f>
        <v>2290739</v>
      </c>
      <c r="F35" s="201">
        <f>SUM(F33:F34)</f>
        <v>0</v>
      </c>
      <c r="G35" s="201">
        <f>SUM(G33:G34)</f>
        <v>742</v>
      </c>
      <c r="H35" s="201">
        <f t="shared" ref="H35:J35" si="14">SUM(H33:H34)</f>
        <v>786627</v>
      </c>
      <c r="I35" s="201">
        <f t="shared" si="14"/>
        <v>1504854</v>
      </c>
      <c r="J35" s="201">
        <f t="shared" si="14"/>
        <v>2291481</v>
      </c>
      <c r="K35" s="489" t="s">
        <v>66</v>
      </c>
      <c r="L35" s="201">
        <f>L24+L34</f>
        <v>1920714</v>
      </c>
      <c r="M35" s="201">
        <f>M24+M34</f>
        <v>3043685</v>
      </c>
      <c r="N35" s="201">
        <f>N24+N34</f>
        <v>4964399</v>
      </c>
      <c r="O35" s="201">
        <f>O24+O34</f>
        <v>0</v>
      </c>
      <c r="P35" s="201">
        <f t="shared" ref="P35" si="15">P24+P34</f>
        <v>742</v>
      </c>
      <c r="Q35" s="201">
        <f>Q24+Q34</f>
        <v>1920714</v>
      </c>
      <c r="R35" s="201">
        <f>R24+R34</f>
        <v>3044427</v>
      </c>
      <c r="S35" s="281">
        <f t="shared" si="3"/>
        <v>4965141</v>
      </c>
      <c r="T35" s="122"/>
      <c r="U35" s="122"/>
      <c r="V35" s="164"/>
      <c r="W35" s="164"/>
      <c r="X35" s="8"/>
      <c r="Y35" s="8"/>
      <c r="Z35" s="8"/>
      <c r="AA35" s="8"/>
    </row>
    <row r="36" spans="1:27" x14ac:dyDescent="0.2">
      <c r="A36" s="1346">
        <f t="shared" si="0"/>
        <v>28</v>
      </c>
      <c r="B36" s="122"/>
      <c r="C36" s="165"/>
      <c r="D36" s="165"/>
      <c r="E36" s="165"/>
      <c r="F36" s="165"/>
      <c r="G36" s="165"/>
      <c r="H36" s="165"/>
      <c r="I36" s="165"/>
      <c r="J36" s="301"/>
      <c r="K36" s="359"/>
      <c r="L36" s="165"/>
      <c r="M36" s="165"/>
      <c r="N36" s="165"/>
      <c r="O36" s="111"/>
      <c r="P36" s="111"/>
      <c r="Q36" s="111"/>
      <c r="R36" s="111"/>
      <c r="S36" s="281"/>
      <c r="T36" s="122"/>
      <c r="U36" s="122"/>
      <c r="V36" s="164"/>
      <c r="W36" s="164"/>
      <c r="X36" s="8"/>
      <c r="Y36" s="8"/>
      <c r="Z36" s="8"/>
      <c r="AA36" s="8"/>
    </row>
    <row r="37" spans="1:27" x14ac:dyDescent="0.2">
      <c r="A37" s="1346">
        <f t="shared" si="0"/>
        <v>29</v>
      </c>
      <c r="B37" s="1424" t="s">
        <v>21</v>
      </c>
      <c r="C37" s="201">
        <f>C35-L35</f>
        <v>-1134087</v>
      </c>
      <c r="D37" s="201">
        <f>D35-M35</f>
        <v>-1539573</v>
      </c>
      <c r="E37" s="201">
        <f>E35-N35</f>
        <v>-2673660</v>
      </c>
      <c r="F37" s="201">
        <f t="shared" ref="F37:J37" si="16">F35-O35</f>
        <v>0</v>
      </c>
      <c r="G37" s="201">
        <f t="shared" si="16"/>
        <v>0</v>
      </c>
      <c r="H37" s="201">
        <f t="shared" si="16"/>
        <v>-1134087</v>
      </c>
      <c r="I37" s="201">
        <f t="shared" si="16"/>
        <v>-1539573</v>
      </c>
      <c r="J37" s="201">
        <f t="shared" si="16"/>
        <v>-2673660</v>
      </c>
      <c r="K37" s="487"/>
      <c r="L37" s="199"/>
      <c r="M37" s="199"/>
      <c r="N37" s="199"/>
      <c r="O37" s="111"/>
      <c r="P37" s="111"/>
      <c r="Q37" s="111"/>
      <c r="R37" s="111"/>
      <c r="S37" s="281"/>
      <c r="T37" s="122"/>
      <c r="U37" s="122"/>
      <c r="V37" s="164"/>
      <c r="W37" s="164"/>
      <c r="X37" s="8"/>
      <c r="Y37" s="8"/>
      <c r="Z37" s="8"/>
      <c r="AA37" s="8"/>
    </row>
    <row r="38" spans="1:27" s="9" customFormat="1" x14ac:dyDescent="0.2">
      <c r="A38" s="1346">
        <f t="shared" si="0"/>
        <v>30</v>
      </c>
      <c r="B38" s="122"/>
      <c r="C38" s="165"/>
      <c r="D38" s="165"/>
      <c r="E38" s="165"/>
      <c r="F38" s="165"/>
      <c r="G38" s="165"/>
      <c r="H38" s="165"/>
      <c r="I38" s="165"/>
      <c r="J38" s="301"/>
      <c r="K38" s="359"/>
      <c r="L38" s="165"/>
      <c r="M38" s="165"/>
      <c r="N38" s="165"/>
      <c r="O38" s="111"/>
      <c r="P38" s="111"/>
      <c r="Q38" s="111"/>
      <c r="R38" s="111"/>
      <c r="S38" s="281"/>
      <c r="T38" s="120"/>
      <c r="U38" s="120"/>
      <c r="V38" s="501"/>
      <c r="W38" s="501"/>
    </row>
    <row r="39" spans="1:27" s="9" customFormat="1" x14ac:dyDescent="0.2">
      <c r="A39" s="1346">
        <f t="shared" si="0"/>
        <v>31</v>
      </c>
      <c r="B39" s="115" t="s">
        <v>186</v>
      </c>
      <c r="C39" s="201"/>
      <c r="D39" s="201"/>
      <c r="E39" s="201"/>
      <c r="F39" s="201"/>
      <c r="G39" s="201"/>
      <c r="H39" s="201"/>
      <c r="I39" s="201"/>
      <c r="J39" s="282"/>
      <c r="K39" s="489" t="s">
        <v>212</v>
      </c>
      <c r="L39" s="201"/>
      <c r="M39" s="201"/>
      <c r="N39" s="201"/>
      <c r="O39" s="111"/>
      <c r="P39" s="111"/>
      <c r="Q39" s="111"/>
      <c r="R39" s="111"/>
      <c r="S39" s="281"/>
      <c r="T39" s="120"/>
      <c r="U39" s="120"/>
      <c r="V39" s="501"/>
      <c r="W39" s="501"/>
    </row>
    <row r="40" spans="1:27" s="9" customFormat="1" x14ac:dyDescent="0.2">
      <c r="A40" s="1346">
        <f t="shared" si="0"/>
        <v>32</v>
      </c>
      <c r="B40" s="1417" t="s">
        <v>187</v>
      </c>
      <c r="C40" s="201"/>
      <c r="D40" s="201"/>
      <c r="E40" s="201"/>
      <c r="F40" s="201"/>
      <c r="G40" s="201"/>
      <c r="H40" s="201"/>
      <c r="I40" s="201"/>
      <c r="J40" s="282"/>
      <c r="K40" s="1418" t="s">
        <v>213</v>
      </c>
      <c r="L40" s="201"/>
      <c r="M40" s="501"/>
      <c r="N40" s="501"/>
      <c r="O40" s="111"/>
      <c r="P40" s="111"/>
      <c r="Q40" s="111"/>
      <c r="R40" s="111"/>
      <c r="S40" s="281"/>
      <c r="T40" s="120"/>
      <c r="U40" s="120"/>
      <c r="V40" s="501"/>
      <c r="W40" s="501"/>
    </row>
    <row r="41" spans="1:27" s="9" customFormat="1" x14ac:dyDescent="0.2">
      <c r="A41" s="1347">
        <f t="shared" si="0"/>
        <v>33</v>
      </c>
      <c r="B41" s="1408" t="s">
        <v>1234</v>
      </c>
      <c r="C41" s="662">
        <f>'pü.mérleg Önkorm.'!C41</f>
        <v>0</v>
      </c>
      <c r="D41" s="662">
        <f>'pü.mérleg Önkorm.'!D41</f>
        <v>0</v>
      </c>
      <c r="E41" s="662">
        <f>'pü.mérleg Önkorm.'!E41</f>
        <v>0</v>
      </c>
      <c r="F41" s="662">
        <f>'pü.mérleg Önkorm.'!F41+'pü.mérleg Hivatal'!F40+'püm. GAMESZ. '!F40+püm.Brunszvik!F40+'püm Festetics'!F40+'püm-TASZII.'!F40</f>
        <v>0</v>
      </c>
      <c r="G41" s="662">
        <f>'pü.mérleg Önkorm.'!G41+'pü.mérleg Hivatal'!G40+'püm. GAMESZ. '!G40+püm.Brunszvik!G40+'püm Festetics'!G40+'püm-TASZII.'!G40</f>
        <v>0</v>
      </c>
      <c r="H41" s="662">
        <f>C41+F41</f>
        <v>0</v>
      </c>
      <c r="I41" s="662">
        <f>D41+G41</f>
        <v>0</v>
      </c>
      <c r="J41" s="1425">
        <f>H41+I41</f>
        <v>0</v>
      </c>
      <c r="K41" s="132" t="s">
        <v>1235</v>
      </c>
      <c r="L41" s="165">
        <f>'pü.mérleg Önkorm.'!L41</f>
        <v>0</v>
      </c>
      <c r="M41" s="165">
        <f>'pü.mérleg Önkorm.'!M41</f>
        <v>157440</v>
      </c>
      <c r="N41" s="165">
        <f>'pü.mérleg Önkorm.'!N41</f>
        <v>157440</v>
      </c>
      <c r="O41" s="111">
        <f>'pü.mérleg Önkorm.'!O41+'pü.mérleg Hivatal'!O43+'püm. GAMESZ. '!O43+püm.Brunszvik!O43+'püm Festetics'!O43+'püm-TASZII.'!O43</f>
        <v>0</v>
      </c>
      <c r="P41" s="111">
        <f>'pü.mérleg Önkorm.'!P41+'pü.mérleg Hivatal'!P43+'püm. GAMESZ. '!P43+püm.Brunszvik!P43+'püm Festetics'!P43+'püm-TASZII.'!P43</f>
        <v>0</v>
      </c>
      <c r="Q41" s="111">
        <f t="shared" si="1"/>
        <v>0</v>
      </c>
      <c r="R41" s="111">
        <f t="shared" si="2"/>
        <v>157440</v>
      </c>
      <c r="S41" s="281">
        <f t="shared" si="3"/>
        <v>157440</v>
      </c>
      <c r="T41" s="120"/>
      <c r="U41" s="120"/>
      <c r="V41" s="501"/>
      <c r="W41" s="501"/>
    </row>
    <row r="42" spans="1:27" x14ac:dyDescent="0.2">
      <c r="A42" s="1346">
        <f t="shared" si="0"/>
        <v>34</v>
      </c>
      <c r="B42" s="111" t="s">
        <v>188</v>
      </c>
      <c r="C42" s="1422"/>
      <c r="D42" s="1423">
        <f>'pü.mérleg Önkorm.'!D42</f>
        <v>0</v>
      </c>
      <c r="E42" s="1423">
        <f>SUM(C42:D42)</f>
        <v>0</v>
      </c>
      <c r="F42" s="662">
        <f>'pü.mérleg Önkorm.'!F42+'pü.mérleg Hivatal'!F41+'püm. GAMESZ. '!F41+püm.Brunszvik!F41+'püm Festetics'!F41+'püm-TASZII.'!F41</f>
        <v>0</v>
      </c>
      <c r="G42" s="662">
        <f>'pü.mérleg Önkorm.'!G42+'pü.mérleg Hivatal'!G41+'püm. GAMESZ. '!G41+püm.Brunszvik!G41+'püm Festetics'!G41+'püm-TASZII.'!G41</f>
        <v>0</v>
      </c>
      <c r="H42" s="662">
        <f t="shared" ref="H42:H52" si="17">C42+F42</f>
        <v>0</v>
      </c>
      <c r="I42" s="662">
        <f t="shared" ref="I42:I52" si="18">D42+G42</f>
        <v>0</v>
      </c>
      <c r="J42" s="1425">
        <f t="shared" ref="J42:J52" si="19">H42+I42</f>
        <v>0</v>
      </c>
      <c r="K42" s="359" t="s">
        <v>214</v>
      </c>
      <c r="L42" s="201"/>
      <c r="M42" s="201"/>
      <c r="N42" s="201"/>
      <c r="O42" s="111"/>
      <c r="P42" s="111"/>
      <c r="Q42" s="111"/>
      <c r="R42" s="111"/>
      <c r="S42" s="281"/>
      <c r="T42" s="122"/>
      <c r="U42" s="122"/>
      <c r="V42" s="164"/>
      <c r="W42" s="164"/>
      <c r="X42" s="8"/>
      <c r="Y42" s="8"/>
      <c r="Z42" s="8"/>
      <c r="AA42" s="8"/>
    </row>
    <row r="43" spans="1:27" x14ac:dyDescent="0.2">
      <c r="A43" s="1346">
        <f t="shared" si="0"/>
        <v>35</v>
      </c>
      <c r="B43" s="111" t="s">
        <v>189</v>
      </c>
      <c r="C43" s="165"/>
      <c r="D43" s="165"/>
      <c r="E43" s="165"/>
      <c r="F43" s="662">
        <f>'pü.mérleg Önkorm.'!F43+'pü.mérleg Hivatal'!F42+'püm. GAMESZ. '!F42+püm.Brunszvik!F42+'püm Festetics'!F42+'püm-TASZII.'!F42</f>
        <v>0</v>
      </c>
      <c r="G43" s="662">
        <f>'pü.mérleg Önkorm.'!G43+'pü.mérleg Hivatal'!G42+'püm. GAMESZ. '!G42+püm.Brunszvik!G42+'püm Festetics'!G42+'püm-TASZII.'!G42</f>
        <v>0</v>
      </c>
      <c r="H43" s="662">
        <f t="shared" si="17"/>
        <v>0</v>
      </c>
      <c r="I43" s="662">
        <f t="shared" si="18"/>
        <v>0</v>
      </c>
      <c r="J43" s="1425">
        <f t="shared" si="19"/>
        <v>0</v>
      </c>
      <c r="K43" s="359" t="s">
        <v>215</v>
      </c>
      <c r="L43" s="201"/>
      <c r="M43" s="201"/>
      <c r="N43" s="201"/>
      <c r="O43" s="111"/>
      <c r="P43" s="111"/>
      <c r="Q43" s="111"/>
      <c r="R43" s="111"/>
      <c r="S43" s="281"/>
      <c r="T43" s="122"/>
      <c r="U43" s="122"/>
      <c r="V43" s="164"/>
      <c r="W43" s="164"/>
      <c r="X43" s="8"/>
      <c r="Y43" s="8"/>
      <c r="Z43" s="8"/>
      <c r="AA43" s="8"/>
    </row>
    <row r="44" spans="1:27" s="1445" customFormat="1" ht="22.5" x14ac:dyDescent="0.2">
      <c r="A44" s="1347">
        <f t="shared" si="0"/>
        <v>36</v>
      </c>
      <c r="B44" s="1420" t="s">
        <v>687</v>
      </c>
      <c r="C44" s="662">
        <f>'pü.mérleg Önkorm.'!C44+'pü.mérleg Hivatal'!C43+'püm. GAMESZ. '!C43+püm.Brunszvik!C43+'püm Festetics'!C43+'püm-TASZII.'!C43</f>
        <v>21902</v>
      </c>
      <c r="D44" s="662">
        <f>'pü.mérleg Önkorm.'!D44+'pü.mérleg Hivatal'!D43+'püm. GAMESZ. '!D43+püm.Brunszvik!D43+'püm Festetics'!D43+'püm-TASZII.'!D43</f>
        <v>669093</v>
      </c>
      <c r="E44" s="662">
        <f>'pü.mérleg Önkorm.'!E44+'pü.mérleg Hivatal'!E43+'püm. GAMESZ. '!E43+püm.Brunszvik!E43+'püm Festetics'!E43+'püm-TASZII.'!E43</f>
        <v>690995</v>
      </c>
      <c r="F44" s="662">
        <f>'pü.mérleg Önkorm.'!F44+'pü.mérleg Hivatal'!F43+'püm. GAMESZ. '!F43+püm.Brunszvik!F43+'püm Festetics'!F43+'püm-TASZII.'!F43</f>
        <v>0</v>
      </c>
      <c r="G44" s="662">
        <f>'pü.mérleg Önkorm.'!G44+'pü.mérleg Hivatal'!G43+'püm. GAMESZ. '!G43+püm.Brunszvik!G43+'püm Festetics'!G43+'püm-TASZII.'!G43</f>
        <v>0</v>
      </c>
      <c r="H44" s="662">
        <f t="shared" si="17"/>
        <v>21902</v>
      </c>
      <c r="I44" s="662">
        <f t="shared" si="18"/>
        <v>669093</v>
      </c>
      <c r="J44" s="1425">
        <f t="shared" si="19"/>
        <v>690995</v>
      </c>
      <c r="K44" s="1441" t="s">
        <v>216</v>
      </c>
      <c r="L44" s="1419"/>
      <c r="M44" s="1419"/>
      <c r="N44" s="1419"/>
      <c r="O44" s="1442"/>
      <c r="P44" s="1442"/>
      <c r="Q44" s="1442"/>
      <c r="R44" s="1442"/>
      <c r="S44" s="1443"/>
      <c r="T44" s="1257"/>
      <c r="U44" s="1257"/>
      <c r="V44" s="1444"/>
      <c r="W44" s="1444"/>
    </row>
    <row r="45" spans="1:27" ht="22.5" x14ac:dyDescent="0.2">
      <c r="A45" s="1346">
        <f t="shared" si="0"/>
        <v>37</v>
      </c>
      <c r="B45" s="1423" t="s">
        <v>1137</v>
      </c>
      <c r="C45" s="165">
        <f>'pü.mérleg Önkorm.'!C45</f>
        <v>1112185</v>
      </c>
      <c r="D45" s="165">
        <f>'pü.mérleg Önkorm.'!D45</f>
        <v>1027920</v>
      </c>
      <c r="E45" s="165">
        <f>'pü.mérleg Önkorm.'!E45+'pü.mérleg Hivatal'!E44+'püm. GAMESZ. '!E44+püm.Brunszvik!E44+'püm Festetics'!E44+'püm-TASZII.'!E44</f>
        <v>2140105</v>
      </c>
      <c r="F45" s="662">
        <f>'pü.mérleg Önkorm.'!F45+'pü.mérleg Hivatal'!F44+'püm. GAMESZ. '!F44+püm.Brunszvik!F44+'püm Festetics'!F44+'püm-TASZII.'!F44</f>
        <v>0</v>
      </c>
      <c r="G45" s="662">
        <f>'pü.mérleg Önkorm.'!G45+'pü.mérleg Hivatal'!G44+'püm. GAMESZ. '!G44+püm.Brunszvik!G44+'püm Festetics'!G44+'püm-TASZII.'!G44</f>
        <v>0</v>
      </c>
      <c r="H45" s="662">
        <f t="shared" si="17"/>
        <v>1112185</v>
      </c>
      <c r="I45" s="662">
        <f t="shared" si="18"/>
        <v>1027920</v>
      </c>
      <c r="J45" s="1425">
        <f t="shared" si="19"/>
        <v>2140105</v>
      </c>
      <c r="K45" s="359"/>
      <c r="L45" s="201"/>
      <c r="M45" s="201"/>
      <c r="N45" s="201"/>
      <c r="O45" s="122"/>
      <c r="P45" s="122"/>
      <c r="Q45" s="122"/>
      <c r="R45" s="122"/>
      <c r="S45" s="1428"/>
      <c r="T45" s="122"/>
      <c r="U45" s="122"/>
      <c r="V45" s="164"/>
      <c r="W45" s="164"/>
      <c r="X45" s="8"/>
      <c r="Y45" s="8"/>
      <c r="Z45" s="8"/>
      <c r="AA45" s="8"/>
    </row>
    <row r="46" spans="1:27" ht="22.5" x14ac:dyDescent="0.2">
      <c r="A46" s="1346">
        <f t="shared" si="0"/>
        <v>38</v>
      </c>
      <c r="B46" s="1417" t="s">
        <v>1136</v>
      </c>
      <c r="C46" s="165">
        <f>'püm Festetics'!C44</f>
        <v>0</v>
      </c>
      <c r="D46" s="165">
        <f>'püm Festetics'!D44</f>
        <v>0</v>
      </c>
      <c r="E46" s="165">
        <f>'püm Festetics'!E44</f>
        <v>0</v>
      </c>
      <c r="F46" s="662">
        <f>'pü.mérleg Önkorm.'!F46+'pü.mérleg Hivatal'!F45+'püm. GAMESZ. '!F45+püm.Brunszvik!F45+'püm Festetics'!F45+'püm-TASZII.'!F45</f>
        <v>0</v>
      </c>
      <c r="G46" s="662">
        <f>'pü.mérleg Önkorm.'!G46+'pü.mérleg Hivatal'!G45+'püm. GAMESZ. '!G45+püm.Brunszvik!G45+'püm Festetics'!G45+'püm-TASZII.'!G45</f>
        <v>0</v>
      </c>
      <c r="H46" s="662">
        <f t="shared" si="17"/>
        <v>0</v>
      </c>
      <c r="I46" s="662">
        <f t="shared" si="18"/>
        <v>0</v>
      </c>
      <c r="J46" s="1425">
        <f t="shared" si="19"/>
        <v>0</v>
      </c>
      <c r="K46" s="359"/>
      <c r="L46" s="201"/>
      <c r="M46" s="201"/>
      <c r="N46" s="201"/>
      <c r="O46" s="122"/>
      <c r="P46" s="122"/>
      <c r="Q46" s="122"/>
      <c r="R46" s="122"/>
      <c r="S46" s="1428"/>
      <c r="T46" s="122"/>
      <c r="U46" s="122"/>
      <c r="V46" s="164"/>
      <c r="W46" s="164"/>
      <c r="X46" s="8"/>
      <c r="Y46" s="8"/>
      <c r="Z46" s="8"/>
      <c r="AA46" s="8"/>
    </row>
    <row r="47" spans="1:27" x14ac:dyDescent="0.2">
      <c r="A47" s="1346">
        <f t="shared" si="0"/>
        <v>39</v>
      </c>
      <c r="B47" s="111" t="s">
        <v>191</v>
      </c>
      <c r="C47" s="165">
        <f>'pü.mérleg Önkorm.'!C47</f>
        <v>0</v>
      </c>
      <c r="D47" s="165">
        <f>'pü.mérleg Önkorm.'!D47</f>
        <v>19185</v>
      </c>
      <c r="E47" s="165">
        <f>'pü.mérleg Önkorm.'!E47</f>
        <v>19185</v>
      </c>
      <c r="F47" s="662">
        <f>'pü.mérleg Önkorm.'!F47+'pü.mérleg Hivatal'!F46+'püm. GAMESZ. '!F46+püm.Brunszvik!F46+'püm Festetics'!F46+'püm-TASZII.'!F46</f>
        <v>0</v>
      </c>
      <c r="G47" s="662">
        <f>'pü.mérleg Önkorm.'!G47+'pü.mérleg Hivatal'!G46+'püm. GAMESZ. '!G46+püm.Brunszvik!G46+'püm Festetics'!G46+'püm-TASZII.'!G46</f>
        <v>0</v>
      </c>
      <c r="H47" s="662">
        <f t="shared" si="17"/>
        <v>0</v>
      </c>
      <c r="I47" s="662">
        <f t="shared" si="18"/>
        <v>19185</v>
      </c>
      <c r="J47" s="1425">
        <f t="shared" si="19"/>
        <v>19185</v>
      </c>
      <c r="K47" s="359" t="s">
        <v>217</v>
      </c>
      <c r="L47" s="201"/>
      <c r="M47" s="201"/>
      <c r="N47" s="165"/>
      <c r="O47" s="122"/>
      <c r="P47" s="122"/>
      <c r="Q47" s="122"/>
      <c r="R47" s="122"/>
      <c r="S47" s="1428"/>
      <c r="T47" s="122"/>
      <c r="U47" s="122"/>
      <c r="V47" s="164"/>
      <c r="W47" s="164"/>
      <c r="X47" s="8"/>
      <c r="Y47" s="8"/>
      <c r="Z47" s="8"/>
      <c r="AA47" s="8"/>
    </row>
    <row r="48" spans="1:27" x14ac:dyDescent="0.2">
      <c r="A48" s="1346">
        <f t="shared" si="0"/>
        <v>40</v>
      </c>
      <c r="B48" s="111" t="s">
        <v>192</v>
      </c>
      <c r="C48" s="201"/>
      <c r="D48" s="201"/>
      <c r="E48" s="201"/>
      <c r="F48" s="662"/>
      <c r="G48" s="201"/>
      <c r="H48" s="662"/>
      <c r="I48" s="662"/>
      <c r="J48" s="1425"/>
      <c r="K48" s="359" t="s">
        <v>218</v>
      </c>
      <c r="L48" s="165">
        <f>'pü.mérleg Önkorm.'!L48</f>
        <v>0</v>
      </c>
      <c r="M48" s="165">
        <f>'pü.mérleg Önkorm.'!M48</f>
        <v>19185</v>
      </c>
      <c r="N48" s="165">
        <f>'pü.mérleg Önkorm.'!N48</f>
        <v>19185</v>
      </c>
      <c r="O48" s="111">
        <f>'pü.mérleg Önkorm.'!O48</f>
        <v>0</v>
      </c>
      <c r="P48" s="111">
        <f>'pü.mérleg Önkorm.'!P48</f>
        <v>0</v>
      </c>
      <c r="Q48" s="111">
        <f>L48+O48</f>
        <v>0</v>
      </c>
      <c r="R48" s="111">
        <f>M48+P48</f>
        <v>19185</v>
      </c>
      <c r="S48" s="281">
        <f>Q48+R48</f>
        <v>19185</v>
      </c>
      <c r="T48" s="122"/>
      <c r="U48" s="122"/>
      <c r="V48" s="164"/>
      <c r="W48" s="164"/>
      <c r="X48" s="8"/>
      <c r="Y48" s="8"/>
      <c r="Z48" s="8"/>
      <c r="AA48" s="8"/>
    </row>
    <row r="49" spans="1:27" x14ac:dyDescent="0.2">
      <c r="A49" s="1346">
        <f t="shared" si="0"/>
        <v>41</v>
      </c>
      <c r="B49" s="111" t="s">
        <v>193</v>
      </c>
      <c r="C49" s="165"/>
      <c r="D49" s="165"/>
      <c r="E49" s="165"/>
      <c r="F49" s="662"/>
      <c r="G49" s="165"/>
      <c r="H49" s="662"/>
      <c r="I49" s="662"/>
      <c r="J49" s="1425"/>
      <c r="K49" s="359" t="s">
        <v>219</v>
      </c>
      <c r="L49" s="165"/>
      <c r="M49" s="165"/>
      <c r="N49" s="165"/>
      <c r="O49" s="122"/>
      <c r="P49" s="122"/>
      <c r="Q49" s="122"/>
      <c r="R49" s="122"/>
      <c r="S49" s="1428"/>
      <c r="T49" s="122"/>
      <c r="U49" s="122"/>
      <c r="V49" s="164"/>
      <c r="W49" s="164"/>
      <c r="X49" s="8"/>
      <c r="Y49" s="8"/>
      <c r="Z49" s="8"/>
      <c r="AA49" s="8"/>
    </row>
    <row r="50" spans="1:27" x14ac:dyDescent="0.2">
      <c r="A50" s="1346">
        <f t="shared" si="0"/>
        <v>42</v>
      </c>
      <c r="B50" s="111" t="s">
        <v>194</v>
      </c>
      <c r="C50" s="165"/>
      <c r="D50" s="165"/>
      <c r="E50" s="165"/>
      <c r="F50" s="662"/>
      <c r="G50" s="165"/>
      <c r="H50" s="662"/>
      <c r="I50" s="662"/>
      <c r="J50" s="1425"/>
      <c r="K50" s="359" t="s">
        <v>220</v>
      </c>
      <c r="L50" s="165"/>
      <c r="M50" s="165"/>
      <c r="N50" s="165"/>
      <c r="O50" s="122"/>
      <c r="P50" s="122"/>
      <c r="Q50" s="122"/>
      <c r="R50" s="122"/>
      <c r="S50" s="1428"/>
      <c r="T50" s="122"/>
      <c r="U50" s="122"/>
      <c r="V50" s="164"/>
      <c r="W50" s="164"/>
      <c r="X50" s="8"/>
      <c r="Y50" s="8"/>
      <c r="Z50" s="8"/>
      <c r="AA50" s="8"/>
    </row>
    <row r="51" spans="1:27" x14ac:dyDescent="0.2">
      <c r="A51" s="1346">
        <f t="shared" si="0"/>
        <v>43</v>
      </c>
      <c r="B51" s="111" t="s">
        <v>195</v>
      </c>
      <c r="C51" s="165"/>
      <c r="D51" s="165"/>
      <c r="E51" s="165"/>
      <c r="F51" s="662"/>
      <c r="G51" s="165"/>
      <c r="H51" s="662"/>
      <c r="I51" s="662"/>
      <c r="J51" s="1425"/>
      <c r="K51" s="359" t="s">
        <v>221</v>
      </c>
      <c r="L51" s="165"/>
      <c r="M51" s="165"/>
      <c r="N51" s="165"/>
      <c r="O51" s="122"/>
      <c r="P51" s="122"/>
      <c r="Q51" s="122"/>
      <c r="R51" s="122"/>
      <c r="S51" s="1428"/>
      <c r="T51" s="122"/>
      <c r="U51" s="122"/>
      <c r="V51" s="164"/>
      <c r="W51" s="164"/>
      <c r="X51" s="8"/>
      <c r="Y51" s="8"/>
      <c r="Z51" s="8"/>
      <c r="AA51" s="8"/>
    </row>
    <row r="52" spans="1:27" x14ac:dyDescent="0.2">
      <c r="A52" s="1346">
        <f t="shared" si="0"/>
        <v>44</v>
      </c>
      <c r="B52" s="111" t="s">
        <v>196</v>
      </c>
      <c r="C52" s="165">
        <f>'pü.mérleg Önkorm.'!C52</f>
        <v>0</v>
      </c>
      <c r="D52" s="165">
        <f>'pü.mérleg Önkorm.'!D52</f>
        <v>0</v>
      </c>
      <c r="E52" s="165">
        <f>SUM(C52:D52)</f>
        <v>0</v>
      </c>
      <c r="F52" s="662">
        <v>0</v>
      </c>
      <c r="G52" s="165">
        <v>0</v>
      </c>
      <c r="H52" s="662">
        <f t="shared" si="17"/>
        <v>0</v>
      </c>
      <c r="I52" s="662">
        <f t="shared" si="18"/>
        <v>0</v>
      </c>
      <c r="J52" s="1425">
        <f t="shared" si="19"/>
        <v>0</v>
      </c>
      <c r="K52" s="359" t="s">
        <v>222</v>
      </c>
      <c r="L52" s="165"/>
      <c r="M52" s="165"/>
      <c r="N52" s="165"/>
      <c r="O52" s="122"/>
      <c r="P52" s="122"/>
      <c r="Q52" s="122"/>
      <c r="R52" s="122"/>
      <c r="S52" s="1428"/>
      <c r="T52" s="122"/>
      <c r="U52" s="122"/>
      <c r="V52" s="164"/>
      <c r="W52" s="164"/>
      <c r="X52" s="8"/>
      <c r="Y52" s="8"/>
      <c r="Z52" s="8"/>
      <c r="AA52" s="8"/>
    </row>
    <row r="53" spans="1:27" x14ac:dyDescent="0.2">
      <c r="A53" s="1346">
        <f t="shared" si="0"/>
        <v>45</v>
      </c>
      <c r="B53" s="111"/>
      <c r="C53" s="165"/>
      <c r="D53" s="165"/>
      <c r="E53" s="165"/>
      <c r="F53" s="165"/>
      <c r="G53" s="165"/>
      <c r="H53" s="165"/>
      <c r="I53" s="165"/>
      <c r="J53" s="301"/>
      <c r="K53" s="359" t="s">
        <v>223</v>
      </c>
      <c r="L53" s="165"/>
      <c r="M53" s="165"/>
      <c r="N53" s="165"/>
      <c r="O53" s="122"/>
      <c r="P53" s="122"/>
      <c r="Q53" s="122"/>
      <c r="R53" s="122"/>
      <c r="S53" s="1428"/>
      <c r="T53" s="122"/>
      <c r="U53" s="122"/>
      <c r="V53" s="164"/>
      <c r="W53" s="164"/>
      <c r="X53" s="8"/>
      <c r="Y53" s="8"/>
      <c r="Z53" s="8"/>
      <c r="AA53" s="8"/>
    </row>
    <row r="54" spans="1:27" x14ac:dyDescent="0.2">
      <c r="A54" s="1346">
        <f t="shared" si="0"/>
        <v>46</v>
      </c>
      <c r="B54" s="111"/>
      <c r="C54" s="165"/>
      <c r="D54" s="165"/>
      <c r="E54" s="165"/>
      <c r="F54" s="165"/>
      <c r="G54" s="165"/>
      <c r="H54" s="165"/>
      <c r="I54" s="165"/>
      <c r="J54" s="301"/>
      <c r="K54" s="359" t="s">
        <v>224</v>
      </c>
      <c r="L54" s="165"/>
      <c r="M54" s="165"/>
      <c r="N54" s="165"/>
      <c r="O54" s="122"/>
      <c r="P54" s="122"/>
      <c r="Q54" s="122"/>
      <c r="R54" s="122"/>
      <c r="S54" s="1428"/>
      <c r="T54" s="122"/>
      <c r="U54" s="122"/>
      <c r="V54" s="164"/>
      <c r="W54" s="164"/>
      <c r="X54" s="8"/>
      <c r="Y54" s="8"/>
      <c r="Z54" s="8"/>
      <c r="AA54" s="8"/>
    </row>
    <row r="55" spans="1:27" ht="12" thickBot="1" x14ac:dyDescent="0.25">
      <c r="A55" s="1346">
        <f t="shared" si="0"/>
        <v>47</v>
      </c>
      <c r="B55" s="120" t="s">
        <v>390</v>
      </c>
      <c r="C55" s="201">
        <f>SUM(C40:C53)</f>
        <v>1134087</v>
      </c>
      <c r="D55" s="201">
        <f>SUM(D40:D53)</f>
        <v>1716198</v>
      </c>
      <c r="E55" s="201">
        <f>SUM(E40:E53)</f>
        <v>2850285</v>
      </c>
      <c r="F55" s="201">
        <f t="shared" ref="F55:J55" si="20">SUM(F40:F53)</f>
        <v>0</v>
      </c>
      <c r="G55" s="201">
        <f t="shared" si="20"/>
        <v>0</v>
      </c>
      <c r="H55" s="201">
        <f t="shared" si="20"/>
        <v>1134087</v>
      </c>
      <c r="I55" s="201">
        <f t="shared" si="20"/>
        <v>1716198</v>
      </c>
      <c r="J55" s="201">
        <f t="shared" si="20"/>
        <v>2850285</v>
      </c>
      <c r="K55" s="489" t="s">
        <v>383</v>
      </c>
      <c r="L55" s="201">
        <f>SUM(L40:L54)</f>
        <v>0</v>
      </c>
      <c r="M55" s="201">
        <f>SUM(M40:M54)</f>
        <v>176625</v>
      </c>
      <c r="N55" s="201">
        <f>SUM(N40:N54)</f>
        <v>176625</v>
      </c>
      <c r="O55" s="201">
        <f t="shared" ref="O55:R55" si="21">SUM(O40:O54)</f>
        <v>0</v>
      </c>
      <c r="P55" s="201">
        <f t="shared" si="21"/>
        <v>0</v>
      </c>
      <c r="Q55" s="201">
        <f>SUM(Q40:Q54)</f>
        <v>0</v>
      </c>
      <c r="R55" s="201">
        <f t="shared" si="21"/>
        <v>176625</v>
      </c>
      <c r="S55" s="284">
        <f>Q55+R55</f>
        <v>176625</v>
      </c>
      <c r="T55" s="122"/>
      <c r="U55" s="122"/>
      <c r="V55" s="164"/>
      <c r="W55" s="164"/>
      <c r="X55" s="8"/>
      <c r="Y55" s="8"/>
      <c r="Z55" s="8"/>
      <c r="AA55" s="8"/>
    </row>
    <row r="56" spans="1:27" ht="12" thickBot="1" x14ac:dyDescent="0.25">
      <c r="A56" s="525">
        <f t="shared" si="0"/>
        <v>48</v>
      </c>
      <c r="B56" s="321" t="s">
        <v>385</v>
      </c>
      <c r="C56" s="528">
        <f>C35+C55</f>
        <v>1920714</v>
      </c>
      <c r="D56" s="528">
        <f>D35+D55</f>
        <v>3220310</v>
      </c>
      <c r="E56" s="1407">
        <f>E35+E55</f>
        <v>5141024</v>
      </c>
      <c r="F56" s="1407">
        <f>F35+F55</f>
        <v>0</v>
      </c>
      <c r="G56" s="1407">
        <f t="shared" ref="G56:J56" si="22">G35+G55</f>
        <v>742</v>
      </c>
      <c r="H56" s="1407">
        <f t="shared" si="22"/>
        <v>1920714</v>
      </c>
      <c r="I56" s="1407">
        <f t="shared" si="22"/>
        <v>3221052</v>
      </c>
      <c r="J56" s="1407">
        <f t="shared" si="22"/>
        <v>5141766</v>
      </c>
      <c r="K56" s="1379" t="s">
        <v>384</v>
      </c>
      <c r="L56" s="528">
        <f>L35+L55</f>
        <v>1920714</v>
      </c>
      <c r="M56" s="528">
        <f>M35+M55</f>
        <v>3220310</v>
      </c>
      <c r="N56" s="1407">
        <f>N35+N55</f>
        <v>5141024</v>
      </c>
      <c r="O56" s="1407">
        <f t="shared" ref="O56:P56" si="23">O35+O55</f>
        <v>0</v>
      </c>
      <c r="P56" s="1407">
        <f t="shared" si="23"/>
        <v>742</v>
      </c>
      <c r="Q56" s="1407">
        <f>Q35+Q55</f>
        <v>1920714</v>
      </c>
      <c r="R56" s="1407">
        <f>R35+R55</f>
        <v>3221052</v>
      </c>
      <c r="S56" s="1378">
        <f>Q56+R56</f>
        <v>5141766</v>
      </c>
      <c r="T56" s="122"/>
      <c r="U56" s="122"/>
      <c r="V56" s="164"/>
      <c r="W56" s="164"/>
      <c r="X56" s="8"/>
      <c r="Y56" s="8"/>
      <c r="Z56" s="8"/>
      <c r="AA56" s="8"/>
    </row>
    <row r="57" spans="1:27" x14ac:dyDescent="0.2">
      <c r="B57" s="125"/>
      <c r="C57" s="124"/>
      <c r="D57" s="124"/>
      <c r="E57" s="124"/>
      <c r="F57" s="124"/>
      <c r="G57" s="124"/>
      <c r="H57" s="124"/>
      <c r="I57" s="124"/>
      <c r="J57" s="124"/>
      <c r="K57" s="124"/>
      <c r="L57" s="124"/>
      <c r="M57" s="124"/>
      <c r="N57" s="124"/>
      <c r="Y57" s="8"/>
      <c r="Z57" s="8"/>
      <c r="AA57" s="8"/>
    </row>
    <row r="58" spans="1:27" s="9" customFormat="1" ht="12.75" x14ac:dyDescent="0.2">
      <c r="A58" s="125"/>
      <c r="B58" s="120"/>
      <c r="C58" s="124"/>
      <c r="D58" s="124"/>
      <c r="E58" s="278">
        <f>E56-N56</f>
        <v>0</v>
      </c>
      <c r="F58" s="278"/>
      <c r="G58" s="278"/>
      <c r="H58" s="278"/>
      <c r="I58" s="278"/>
      <c r="J58" s="278"/>
      <c r="K58" s="124"/>
      <c r="L58" s="124"/>
      <c r="M58" s="124"/>
      <c r="N58" s="124"/>
      <c r="O58" s="125"/>
      <c r="P58" s="125"/>
      <c r="Q58" s="125"/>
      <c r="R58" s="125"/>
      <c r="S58" s="125"/>
      <c r="T58" s="125"/>
      <c r="U58" s="125"/>
      <c r="V58" s="125"/>
      <c r="W58" s="125"/>
      <c r="X58" s="125"/>
      <c r="Y58" s="125"/>
      <c r="Z58" s="125"/>
      <c r="AA58" s="125"/>
    </row>
  </sheetData>
  <sheetProtection selectLockedCells="1" selectUnlockedCells="1"/>
  <mergeCells count="15">
    <mergeCell ref="O7:P7"/>
    <mergeCell ref="Q7:S7"/>
    <mergeCell ref="C6:J6"/>
    <mergeCell ref="L6:S6"/>
    <mergeCell ref="A1:S1"/>
    <mergeCell ref="A3:S3"/>
    <mergeCell ref="A4:S4"/>
    <mergeCell ref="A5:S5"/>
    <mergeCell ref="C7:E7"/>
    <mergeCell ref="L7:N7"/>
    <mergeCell ref="A6:A8"/>
    <mergeCell ref="B6:B7"/>
    <mergeCell ref="K6:K7"/>
    <mergeCell ref="F7:G7"/>
    <mergeCell ref="H7:J7"/>
  </mergeCells>
  <phoneticPr fontId="33" type="noConversion"/>
  <pageMargins left="0.19685039370078741" right="0.19685039370078741" top="0.19685039370078741" bottom="0.19685039370078741" header="0.51181102362204722" footer="0.51181102362204722"/>
  <pageSetup paperSize="9" scale="54" firstPageNumber="0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00B0F0"/>
    <pageSetUpPr fitToPage="1"/>
  </sheetPr>
  <dimension ref="A1:O35"/>
  <sheetViews>
    <sheetView workbookViewId="0">
      <selection activeCell="A2" sqref="A2:E2"/>
    </sheetView>
  </sheetViews>
  <sheetFormatPr defaultColWidth="9.140625" defaultRowHeight="15.75" x14ac:dyDescent="0.25"/>
  <cols>
    <col min="1" max="1" width="6" style="13" customWidth="1"/>
    <col min="2" max="2" width="52" style="14" customWidth="1"/>
    <col min="3" max="3" width="16.85546875" style="32" customWidth="1"/>
    <col min="4" max="4" width="14" style="32" customWidth="1"/>
    <col min="5" max="5" width="20.42578125" style="14" customWidth="1"/>
    <col min="6" max="16384" width="9.140625" style="14"/>
  </cols>
  <sheetData>
    <row r="1" spans="1:5" x14ac:dyDescent="0.25">
      <c r="B1" s="15"/>
      <c r="C1" s="20"/>
    </row>
    <row r="2" spans="1:5" x14ac:dyDescent="0.25">
      <c r="A2" s="1550" t="s">
        <v>1224</v>
      </c>
      <c r="B2" s="1550"/>
      <c r="C2" s="1550"/>
      <c r="D2" s="1550"/>
      <c r="E2" s="1550"/>
    </row>
    <row r="3" spans="1:5" x14ac:dyDescent="0.25">
      <c r="B3" s="16"/>
      <c r="C3" s="177"/>
    </row>
    <row r="4" spans="1:5" ht="15" customHeight="1" x14ac:dyDescent="0.25">
      <c r="A4" s="1551" t="s">
        <v>73</v>
      </c>
      <c r="B4" s="1551"/>
      <c r="C4" s="1551"/>
      <c r="D4" s="1551"/>
      <c r="E4" s="1551"/>
    </row>
    <row r="5" spans="1:5" ht="15" customHeight="1" x14ac:dyDescent="0.25">
      <c r="A5" s="1552" t="s">
        <v>1035</v>
      </c>
      <c r="B5" s="1552"/>
      <c r="C5" s="1552"/>
      <c r="D5" s="1552"/>
      <c r="E5" s="1552"/>
    </row>
    <row r="6" spans="1:5" ht="15" customHeight="1" x14ac:dyDescent="0.25">
      <c r="A6" s="1552" t="s">
        <v>454</v>
      </c>
      <c r="B6" s="1552"/>
      <c r="C6" s="1552"/>
      <c r="D6" s="1552"/>
      <c r="E6" s="1552"/>
    </row>
    <row r="7" spans="1:5" ht="15" customHeight="1" x14ac:dyDescent="0.25">
      <c r="B7" s="1552"/>
      <c r="C7" s="1552"/>
    </row>
    <row r="8" spans="1:5" s="17" customFormat="1" ht="20.100000000000001" customHeight="1" x14ac:dyDescent="0.25">
      <c r="A8" s="1553" t="s">
        <v>246</v>
      </c>
      <c r="B8" s="1554"/>
      <c r="C8" s="1554"/>
      <c r="D8" s="1554"/>
      <c r="E8" s="1554"/>
    </row>
    <row r="9" spans="1:5" s="17" customFormat="1" ht="20.100000000000001" customHeight="1" x14ac:dyDescent="0.25">
      <c r="A9" s="1557" t="s">
        <v>72</v>
      </c>
      <c r="B9" s="316" t="s">
        <v>54</v>
      </c>
      <c r="C9" s="1556" t="s">
        <v>55</v>
      </c>
      <c r="D9" s="1556"/>
      <c r="E9" s="1556"/>
    </row>
    <row r="10" spans="1:5" ht="46.5" customHeight="1" x14ac:dyDescent="0.25">
      <c r="A10" s="1557"/>
      <c r="B10" s="1549" t="s">
        <v>78</v>
      </c>
      <c r="C10" s="1555" t="s">
        <v>1036</v>
      </c>
      <c r="D10" s="1555"/>
      <c r="E10" s="1555"/>
    </row>
    <row r="11" spans="1:5" ht="20.100000000000001" customHeight="1" x14ac:dyDescent="0.25">
      <c r="A11" s="1557"/>
      <c r="B11" s="1549"/>
      <c r="C11" s="315" t="s">
        <v>162</v>
      </c>
      <c r="D11" s="658" t="s">
        <v>163</v>
      </c>
      <c r="E11" s="659" t="s">
        <v>164</v>
      </c>
    </row>
    <row r="12" spans="1:5" ht="20.100000000000001" customHeight="1" x14ac:dyDescent="0.25">
      <c r="A12" s="1295"/>
      <c r="B12" s="1122" t="s">
        <v>455</v>
      </c>
      <c r="C12" s="1121"/>
      <c r="D12" s="365"/>
      <c r="E12" s="366"/>
    </row>
    <row r="13" spans="1:5" ht="20.100000000000001" customHeight="1" x14ac:dyDescent="0.25">
      <c r="A13" s="1218"/>
      <c r="B13" s="1123" t="s">
        <v>551</v>
      </c>
      <c r="C13" s="1119"/>
      <c r="D13" s="367"/>
      <c r="E13" s="368"/>
    </row>
    <row r="14" spans="1:5" s="1252" customFormat="1" ht="33.75" customHeight="1" x14ac:dyDescent="0.2">
      <c r="A14" s="1296" t="s">
        <v>420</v>
      </c>
      <c r="B14" s="1250" t="s">
        <v>1157</v>
      </c>
      <c r="C14" s="1251"/>
      <c r="D14" s="1251">
        <v>15000</v>
      </c>
      <c r="E14" s="1040">
        <f t="shared" ref="E14:E15" si="0">C14+D14</f>
        <v>15000</v>
      </c>
    </row>
    <row r="15" spans="1:5" ht="24.6" customHeight="1" thickBot="1" x14ac:dyDescent="0.3">
      <c r="A15" s="1297" t="s">
        <v>428</v>
      </c>
      <c r="B15" s="1124" t="s">
        <v>560</v>
      </c>
      <c r="C15" s="1039">
        <v>178000</v>
      </c>
      <c r="D15" s="1039"/>
      <c r="E15" s="1040">
        <f t="shared" si="0"/>
        <v>178000</v>
      </c>
    </row>
    <row r="16" spans="1:5" s="13" customFormat="1" ht="19.5" customHeight="1" thickBot="1" x14ac:dyDescent="0.3">
      <c r="A16" s="1298" t="s">
        <v>429</v>
      </c>
      <c r="B16" s="571" t="s">
        <v>46</v>
      </c>
      <c r="C16" s="1041">
        <f>SUM(C14:C15)</f>
        <v>178000</v>
      </c>
      <c r="D16" s="1041">
        <f t="shared" ref="D16:E16" si="1">SUM(D14:D15)</f>
        <v>15000</v>
      </c>
      <c r="E16" s="1290">
        <f t="shared" si="1"/>
        <v>193000</v>
      </c>
    </row>
    <row r="17" spans="1:15" s="13" customFormat="1" ht="20.25" customHeight="1" x14ac:dyDescent="0.25">
      <c r="A17" s="1218"/>
      <c r="B17" s="1291"/>
      <c r="C17" s="1042"/>
      <c r="D17" s="1043"/>
      <c r="E17" s="1044"/>
    </row>
    <row r="18" spans="1:15" ht="19.5" customHeight="1" x14ac:dyDescent="0.25">
      <c r="A18" s="1218"/>
      <c r="B18" s="1291" t="s">
        <v>552</v>
      </c>
      <c r="C18" s="1045"/>
      <c r="D18" s="1039"/>
      <c r="E18" s="1046"/>
    </row>
    <row r="19" spans="1:15" ht="21" customHeight="1" x14ac:dyDescent="0.25">
      <c r="A19" s="1218" t="s">
        <v>430</v>
      </c>
      <c r="B19" s="347" t="s">
        <v>456</v>
      </c>
      <c r="C19" s="1045">
        <v>0</v>
      </c>
      <c r="D19" s="1039">
        <v>0</v>
      </c>
      <c r="E19" s="1040">
        <f t="shared" ref="E19:E24" si="2">C19+D19</f>
        <v>0</v>
      </c>
    </row>
    <row r="20" spans="1:15" ht="21.75" customHeight="1" x14ac:dyDescent="0.25">
      <c r="A20" s="1218" t="s">
        <v>431</v>
      </c>
      <c r="B20" s="1292" t="s">
        <v>457</v>
      </c>
      <c r="C20" s="1045"/>
      <c r="D20" s="1039">
        <v>5000</v>
      </c>
      <c r="E20" s="1040">
        <f t="shared" si="2"/>
        <v>5000</v>
      </c>
    </row>
    <row r="21" spans="1:15" ht="27.75" customHeight="1" x14ac:dyDescent="0.25">
      <c r="A21" s="1218" t="s">
        <v>432</v>
      </c>
      <c r="B21" s="1292" t="s">
        <v>1157</v>
      </c>
      <c r="C21" s="1045"/>
      <c r="D21" s="1039">
        <v>15000</v>
      </c>
      <c r="E21" s="1040">
        <f t="shared" si="2"/>
        <v>15000</v>
      </c>
    </row>
    <row r="22" spans="1:15" ht="21.75" customHeight="1" thickBot="1" x14ac:dyDescent="0.3">
      <c r="A22" s="1297" t="s">
        <v>433</v>
      </c>
      <c r="B22" s="1293" t="s">
        <v>925</v>
      </c>
      <c r="C22" s="1087">
        <v>86400</v>
      </c>
      <c r="D22" s="1047"/>
      <c r="E22" s="1120">
        <f t="shared" si="2"/>
        <v>86400</v>
      </c>
    </row>
    <row r="23" spans="1:15" s="13" customFormat="1" ht="21" customHeight="1" thickBot="1" x14ac:dyDescent="0.3">
      <c r="A23" s="1299" t="s">
        <v>434</v>
      </c>
      <c r="B23" s="571" t="s">
        <v>553</v>
      </c>
      <c r="C23" s="1041">
        <f>SUM(C19:C22)</f>
        <v>86400</v>
      </c>
      <c r="D23" s="1048">
        <f>SUM(D19:D22)</f>
        <v>20000</v>
      </c>
      <c r="E23" s="1049">
        <f t="shared" si="2"/>
        <v>106400</v>
      </c>
    </row>
    <row r="24" spans="1:15" s="13" customFormat="1" ht="22.5" customHeight="1" thickBot="1" x14ac:dyDescent="0.3">
      <c r="A24" s="1299" t="s">
        <v>435</v>
      </c>
      <c r="B24" s="169" t="s">
        <v>458</v>
      </c>
      <c r="C24" s="1041">
        <f>C16+C23</f>
        <v>264400</v>
      </c>
      <c r="D24" s="1048">
        <f>D16+D23</f>
        <v>35000</v>
      </c>
      <c r="E24" s="1049">
        <f t="shared" si="2"/>
        <v>299400</v>
      </c>
    </row>
    <row r="25" spans="1:15" ht="20.100000000000001" customHeight="1" x14ac:dyDescent="0.25">
      <c r="A25" s="1218"/>
      <c r="B25" s="1292"/>
      <c r="C25" s="1045"/>
      <c r="D25" s="1039"/>
      <c r="E25" s="1046"/>
    </row>
    <row r="26" spans="1:15" ht="20.100000000000001" customHeight="1" x14ac:dyDescent="0.25">
      <c r="A26" s="1218"/>
      <c r="B26" s="1294" t="s">
        <v>459</v>
      </c>
      <c r="C26" s="1045"/>
      <c r="D26" s="1039"/>
      <c r="E26" s="1046"/>
    </row>
    <row r="27" spans="1:15" ht="20.100000000000001" customHeight="1" thickBot="1" x14ac:dyDescent="0.3">
      <c r="A27" s="1297" t="s">
        <v>464</v>
      </c>
      <c r="B27" s="347" t="s">
        <v>460</v>
      </c>
      <c r="C27" s="1045">
        <v>20000</v>
      </c>
      <c r="D27" s="1039"/>
      <c r="E27" s="1040">
        <f>C27+D27</f>
        <v>20000</v>
      </c>
    </row>
    <row r="28" spans="1:15" s="13" customFormat="1" ht="20.100000000000001" customHeight="1" thickBot="1" x14ac:dyDescent="0.3">
      <c r="A28" s="1299" t="s">
        <v>465</v>
      </c>
      <c r="B28" s="570" t="s">
        <v>461</v>
      </c>
      <c r="C28" s="1048">
        <f>C27</f>
        <v>20000</v>
      </c>
      <c r="D28" s="1048">
        <f t="shared" ref="D28:E28" si="3">D27</f>
        <v>0</v>
      </c>
      <c r="E28" s="1049">
        <f t="shared" si="3"/>
        <v>20000</v>
      </c>
      <c r="O28" s="555"/>
    </row>
    <row r="29" spans="1:15" s="13" customFormat="1" ht="20.100000000000001" customHeight="1" thickBot="1" x14ac:dyDescent="0.3">
      <c r="A29" s="1298" t="s">
        <v>466</v>
      </c>
      <c r="B29" s="569" t="s">
        <v>247</v>
      </c>
      <c r="C29" s="1041">
        <f>C24+C28</f>
        <v>284400</v>
      </c>
      <c r="D29" s="1048">
        <f>D24+D28</f>
        <v>35000</v>
      </c>
      <c r="E29" s="1049">
        <f>E24+E28</f>
        <v>319400</v>
      </c>
      <c r="O29" s="555"/>
    </row>
    <row r="30" spans="1:15" s="13" customFormat="1" ht="20.100000000000001" customHeight="1" x14ac:dyDescent="0.25">
      <c r="A30" s="14"/>
      <c r="B30" s="22"/>
      <c r="C30" s="21"/>
      <c r="D30" s="203"/>
    </row>
    <row r="31" spans="1:15" ht="19.5" customHeight="1" x14ac:dyDescent="0.25">
      <c r="B31" s="23"/>
      <c r="C31" s="20"/>
    </row>
    <row r="32" spans="1:15" ht="15" customHeight="1" x14ac:dyDescent="0.25">
      <c r="B32" s="15"/>
      <c r="C32" s="20"/>
      <c r="H32" s="323"/>
    </row>
    <row r="33" spans="2:3" x14ac:dyDescent="0.25">
      <c r="B33" s="15"/>
      <c r="C33" s="20"/>
    </row>
    <row r="34" spans="2:3" x14ac:dyDescent="0.25">
      <c r="B34" s="15"/>
      <c r="C34" s="20"/>
    </row>
    <row r="35" spans="2:3" x14ac:dyDescent="0.25">
      <c r="B35" s="15"/>
      <c r="C35" s="20"/>
    </row>
  </sheetData>
  <sheetProtection selectLockedCells="1" selectUnlockedCells="1"/>
  <mergeCells count="10">
    <mergeCell ref="B10:B11"/>
    <mergeCell ref="A2:E2"/>
    <mergeCell ref="A4:E4"/>
    <mergeCell ref="A5:E5"/>
    <mergeCell ref="A6:E6"/>
    <mergeCell ref="A8:E8"/>
    <mergeCell ref="B7:C7"/>
    <mergeCell ref="C10:E10"/>
    <mergeCell ref="C9:E9"/>
    <mergeCell ref="A9:A11"/>
  </mergeCells>
  <phoneticPr fontId="33" type="noConversion"/>
  <pageMargins left="0.74803149606299213" right="0.74803149606299213" top="0.98425196850393704" bottom="0.98425196850393704" header="0.51181102362204722" footer="0.51181102362204722"/>
  <pageSetup paperSize="9" scale="80" firstPageNumber="0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rgb="FF00B0F0"/>
    <pageSetUpPr fitToPage="1"/>
  </sheetPr>
  <dimension ref="A1:S63"/>
  <sheetViews>
    <sheetView topLeftCell="A10" zoomScale="90" zoomScaleNormal="90" workbookViewId="0">
      <selection activeCell="F44" sqref="F44:G44"/>
    </sheetView>
  </sheetViews>
  <sheetFormatPr defaultColWidth="9.140625" defaultRowHeight="11.25" x14ac:dyDescent="0.2"/>
  <cols>
    <col min="1" max="1" width="3.7109375" style="100" customWidth="1"/>
    <col min="2" max="2" width="49.28515625" style="100" customWidth="1"/>
    <col min="3" max="10" width="9" style="101" customWidth="1"/>
    <col min="11" max="11" width="47.140625" style="101" customWidth="1"/>
    <col min="12" max="14" width="9" style="101" customWidth="1"/>
    <col min="15" max="17" width="9" style="175" customWidth="1"/>
    <col min="18" max="16384" width="9.140625" style="8"/>
  </cols>
  <sheetData>
    <row r="1" spans="1:19" ht="12.75" customHeight="1" x14ac:dyDescent="0.2">
      <c r="A1" s="1454" t="s">
        <v>1248</v>
      </c>
      <c r="B1" s="1454"/>
      <c r="C1" s="1454"/>
      <c r="D1" s="1454"/>
      <c r="E1" s="1454"/>
      <c r="F1" s="1454"/>
      <c r="G1" s="1454"/>
      <c r="H1" s="1454"/>
      <c r="I1" s="1454"/>
      <c r="J1" s="1454"/>
      <c r="K1" s="1454"/>
      <c r="L1" s="1454"/>
      <c r="M1" s="1454"/>
      <c r="N1" s="1454"/>
      <c r="O1" s="1454"/>
      <c r="P1" s="1454"/>
      <c r="Q1" s="1454"/>
      <c r="R1" s="1454"/>
      <c r="S1" s="1454"/>
    </row>
    <row r="2" spans="1:19" x14ac:dyDescent="0.2">
      <c r="N2" s="102"/>
    </row>
    <row r="3" spans="1:19" s="77" customFormat="1" ht="12.75" customHeight="1" x14ac:dyDescent="0.2">
      <c r="A3" s="1455" t="s">
        <v>73</v>
      </c>
      <c r="B3" s="1455"/>
      <c r="C3" s="1455"/>
      <c r="D3" s="1455"/>
      <c r="E3" s="1455"/>
      <c r="F3" s="1455"/>
      <c r="G3" s="1455"/>
      <c r="H3" s="1455"/>
      <c r="I3" s="1455"/>
      <c r="J3" s="1455"/>
      <c r="K3" s="1455"/>
      <c r="L3" s="1455"/>
      <c r="M3" s="1455"/>
      <c r="N3" s="1455"/>
      <c r="O3" s="1455"/>
      <c r="P3" s="1455"/>
      <c r="Q3" s="1455"/>
      <c r="R3" s="1455"/>
      <c r="S3" s="1455"/>
    </row>
    <row r="4" spans="1:19" s="77" customFormat="1" ht="12.75" customHeight="1" x14ac:dyDescent="0.2">
      <c r="A4" s="1558" t="s">
        <v>1239</v>
      </c>
      <c r="B4" s="1558"/>
      <c r="C4" s="1558"/>
      <c r="D4" s="1558"/>
      <c r="E4" s="1558"/>
      <c r="F4" s="1558"/>
      <c r="G4" s="1558"/>
      <c r="H4" s="1558"/>
      <c r="I4" s="1558"/>
      <c r="J4" s="1558"/>
      <c r="K4" s="1558"/>
      <c r="L4" s="1558"/>
      <c r="M4" s="1558"/>
      <c r="N4" s="1558"/>
      <c r="O4" s="1558"/>
      <c r="P4" s="1558"/>
      <c r="Q4" s="1558"/>
      <c r="R4" s="1558"/>
      <c r="S4" s="1558"/>
    </row>
    <row r="5" spans="1:19" s="77" customFormat="1" ht="12.75" customHeight="1" x14ac:dyDescent="0.2">
      <c r="A5" s="1457" t="s">
        <v>246</v>
      </c>
      <c r="B5" s="1457"/>
      <c r="C5" s="1457"/>
      <c r="D5" s="1457"/>
      <c r="E5" s="1457"/>
      <c r="F5" s="1457"/>
      <c r="G5" s="1457"/>
      <c r="H5" s="1457"/>
      <c r="I5" s="1457"/>
      <c r="J5" s="1457"/>
      <c r="K5" s="1457"/>
      <c r="L5" s="1457"/>
      <c r="M5" s="1457"/>
      <c r="N5" s="1457"/>
      <c r="O5" s="1457"/>
      <c r="P5" s="1457"/>
      <c r="Q5" s="1457"/>
      <c r="R5" s="1457"/>
      <c r="S5" s="1457"/>
    </row>
    <row r="6" spans="1:19" s="77" customFormat="1" ht="12.75" customHeight="1" x14ac:dyDescent="0.2">
      <c r="A6" s="1461" t="s">
        <v>53</v>
      </c>
      <c r="B6" s="1463" t="s">
        <v>54</v>
      </c>
      <c r="C6" s="1448" t="s">
        <v>55</v>
      </c>
      <c r="D6" s="1449"/>
      <c r="E6" s="1449"/>
      <c r="F6" s="1449"/>
      <c r="G6" s="1449"/>
      <c r="H6" s="1449"/>
      <c r="I6" s="1449"/>
      <c r="J6" s="1450"/>
      <c r="K6" s="1559" t="s">
        <v>56</v>
      </c>
      <c r="L6" s="1451" t="s">
        <v>57</v>
      </c>
      <c r="M6" s="1452"/>
      <c r="N6" s="1452"/>
      <c r="O6" s="1452"/>
      <c r="P6" s="1452"/>
      <c r="Q6" s="1452"/>
      <c r="R6" s="1452"/>
      <c r="S6" s="1453"/>
    </row>
    <row r="7" spans="1:19" s="77" customFormat="1" ht="12.75" customHeight="1" x14ac:dyDescent="0.2">
      <c r="A7" s="1461"/>
      <c r="B7" s="1463"/>
      <c r="C7" s="1458" t="s">
        <v>1237</v>
      </c>
      <c r="D7" s="1458"/>
      <c r="E7" s="1459"/>
      <c r="F7" s="1466" t="s">
        <v>1232</v>
      </c>
      <c r="G7" s="1467"/>
      <c r="H7" s="1466" t="s">
        <v>1245</v>
      </c>
      <c r="I7" s="1467"/>
      <c r="J7" s="1467"/>
      <c r="K7" s="1559"/>
      <c r="L7" s="1460" t="s">
        <v>1237</v>
      </c>
      <c r="M7" s="1460"/>
      <c r="N7" s="1460"/>
      <c r="O7" s="1446" t="s">
        <v>1232</v>
      </c>
      <c r="P7" s="1447"/>
      <c r="Q7" s="1446" t="s">
        <v>1244</v>
      </c>
      <c r="R7" s="1447"/>
      <c r="S7" s="1447"/>
    </row>
    <row r="8" spans="1:19" s="78" customFormat="1" ht="36.6" customHeight="1" x14ac:dyDescent="0.2">
      <c r="A8" s="1462"/>
      <c r="B8" s="1394" t="s">
        <v>58</v>
      </c>
      <c r="C8" s="1369" t="s">
        <v>59</v>
      </c>
      <c r="D8" s="1369" t="s">
        <v>60</v>
      </c>
      <c r="E8" s="1401" t="s">
        <v>61</v>
      </c>
      <c r="F8" s="1371" t="s">
        <v>59</v>
      </c>
      <c r="G8" s="1371" t="s">
        <v>60</v>
      </c>
      <c r="H8" s="1371" t="s">
        <v>59</v>
      </c>
      <c r="I8" s="1371" t="s">
        <v>60</v>
      </c>
      <c r="J8" s="1371" t="s">
        <v>61</v>
      </c>
      <c r="K8" s="1381" t="s">
        <v>62</v>
      </c>
      <c r="L8" s="1369" t="s">
        <v>59</v>
      </c>
      <c r="M8" s="1369" t="s">
        <v>60</v>
      </c>
      <c r="N8" s="1369" t="s">
        <v>61</v>
      </c>
      <c r="O8" s="1371" t="s">
        <v>59</v>
      </c>
      <c r="P8" s="1371" t="s">
        <v>60</v>
      </c>
      <c r="Q8" s="1371" t="s">
        <v>59</v>
      </c>
      <c r="R8" s="1371" t="s">
        <v>60</v>
      </c>
      <c r="S8" s="1371" t="s">
        <v>61</v>
      </c>
    </row>
    <row r="9" spans="1:19" ht="11.45" customHeight="1" x14ac:dyDescent="0.2">
      <c r="A9" s="1385">
        <v>1</v>
      </c>
      <c r="B9" s="1413" t="s">
        <v>22</v>
      </c>
      <c r="C9" s="1374"/>
      <c r="D9" s="1374"/>
      <c r="E9" s="1374"/>
      <c r="F9" s="1374"/>
      <c r="G9" s="1374"/>
      <c r="H9" s="1374"/>
      <c r="I9" s="1374"/>
      <c r="J9" s="1387"/>
      <c r="K9" s="1414" t="s">
        <v>23</v>
      </c>
      <c r="L9" s="1374"/>
      <c r="M9" s="1374"/>
      <c r="N9" s="1409"/>
      <c r="O9" s="1375"/>
      <c r="P9" s="1375"/>
      <c r="Q9" s="1375"/>
      <c r="R9" s="1375"/>
      <c r="S9" s="1393"/>
    </row>
    <row r="10" spans="1:19" x14ac:dyDescent="0.2">
      <c r="A10" s="1346">
        <f t="shared" ref="A10:A56" si="0">A9+1</f>
        <v>2</v>
      </c>
      <c r="B10" s="122" t="s">
        <v>33</v>
      </c>
      <c r="C10" s="165"/>
      <c r="D10" s="165"/>
      <c r="E10" s="165"/>
      <c r="F10" s="165"/>
      <c r="G10" s="165"/>
      <c r="H10" s="165"/>
      <c r="I10" s="165"/>
      <c r="J10" s="301"/>
      <c r="K10" s="359" t="s">
        <v>197</v>
      </c>
      <c r="L10" s="165">
        <v>8334</v>
      </c>
      <c r="M10" s="165">
        <v>62820</v>
      </c>
      <c r="N10" s="661">
        <f>SUM(L10:M10)</f>
        <v>71154</v>
      </c>
      <c r="O10" s="165"/>
      <c r="P10" s="165"/>
      <c r="Q10" s="165">
        <f>L10+O10</f>
        <v>8334</v>
      </c>
      <c r="R10" s="165">
        <f>M10+P10</f>
        <v>62820</v>
      </c>
      <c r="S10" s="301">
        <f>Q10+R10</f>
        <v>71154</v>
      </c>
    </row>
    <row r="11" spans="1:19" x14ac:dyDescent="0.2">
      <c r="A11" s="1346">
        <f t="shared" si="0"/>
        <v>3</v>
      </c>
      <c r="B11" s="122" t="s">
        <v>174</v>
      </c>
      <c r="C11" s="165">
        <v>507393</v>
      </c>
      <c r="D11" s="165">
        <v>52843</v>
      </c>
      <c r="E11" s="165">
        <f>C11+D11</f>
        <v>560236</v>
      </c>
      <c r="F11" s="165"/>
      <c r="G11" s="165"/>
      <c r="H11" s="165">
        <f>C11+F11</f>
        <v>507393</v>
      </c>
      <c r="I11" s="165">
        <f>D11+G11</f>
        <v>52843</v>
      </c>
      <c r="J11" s="301">
        <f>H11+I11</f>
        <v>560236</v>
      </c>
      <c r="K11" s="359" t="s">
        <v>198</v>
      </c>
      <c r="L11" s="165">
        <v>1700</v>
      </c>
      <c r="M11" s="165">
        <v>15119</v>
      </c>
      <c r="N11" s="661">
        <f>SUM(L11:M11)</f>
        <v>16819</v>
      </c>
      <c r="O11" s="165"/>
      <c r="P11" s="165"/>
      <c r="Q11" s="165">
        <f t="shared" ref="Q11:Q21" si="1">L11+O11</f>
        <v>1700</v>
      </c>
      <c r="R11" s="165">
        <f t="shared" ref="R11:R21" si="2">M11+P11</f>
        <v>15119</v>
      </c>
      <c r="S11" s="301">
        <f t="shared" ref="S11:S21" si="3">Q11+R11</f>
        <v>16819</v>
      </c>
    </row>
    <row r="12" spans="1:19" x14ac:dyDescent="0.2">
      <c r="A12" s="1346">
        <f t="shared" si="0"/>
        <v>4</v>
      </c>
      <c r="B12" s="122" t="s">
        <v>171</v>
      </c>
      <c r="C12" s="165"/>
      <c r="D12" s="165"/>
      <c r="E12" s="165">
        <f>C12+D12</f>
        <v>0</v>
      </c>
      <c r="F12" s="556"/>
      <c r="G12" s="556"/>
      <c r="H12" s="165">
        <f t="shared" ref="H12:H30" si="4">C12+F12</f>
        <v>0</v>
      </c>
      <c r="I12" s="165">
        <f t="shared" ref="I12:I30" si="5">D12+G12</f>
        <v>0</v>
      </c>
      <c r="J12" s="301">
        <f t="shared" ref="J12:J30" si="6">H12+I12</f>
        <v>0</v>
      </c>
      <c r="K12" s="359" t="s">
        <v>199</v>
      </c>
      <c r="L12" s="165">
        <v>175789</v>
      </c>
      <c r="M12" s="165">
        <v>647435</v>
      </c>
      <c r="N12" s="661">
        <f>SUM(L12:M12)</f>
        <v>823224</v>
      </c>
      <c r="O12" s="165"/>
      <c r="P12" s="165"/>
      <c r="Q12" s="165">
        <f t="shared" si="1"/>
        <v>175789</v>
      </c>
      <c r="R12" s="165">
        <f t="shared" si="2"/>
        <v>647435</v>
      </c>
      <c r="S12" s="301">
        <f t="shared" si="3"/>
        <v>823224</v>
      </c>
    </row>
    <row r="13" spans="1:19" ht="12" customHeight="1" x14ac:dyDescent="0.2">
      <c r="A13" s="1346">
        <f t="shared" si="0"/>
        <v>5</v>
      </c>
      <c r="B13" s="122" t="s">
        <v>1202</v>
      </c>
      <c r="C13" s="165">
        <v>15415</v>
      </c>
      <c r="D13" s="165">
        <v>3576</v>
      </c>
      <c r="E13" s="165">
        <f>C13+D13</f>
        <v>18991</v>
      </c>
      <c r="F13" s="165"/>
      <c r="G13" s="165"/>
      <c r="H13" s="165">
        <f t="shared" si="4"/>
        <v>15415</v>
      </c>
      <c r="I13" s="165">
        <f t="shared" si="5"/>
        <v>3576</v>
      </c>
      <c r="J13" s="301">
        <f t="shared" si="6"/>
        <v>18991</v>
      </c>
      <c r="K13" s="359"/>
      <c r="L13" s="165"/>
      <c r="M13" s="165"/>
      <c r="N13" s="661"/>
      <c r="O13" s="556"/>
      <c r="P13" s="556"/>
      <c r="Q13" s="165"/>
      <c r="R13" s="165"/>
      <c r="S13" s="301"/>
    </row>
    <row r="14" spans="1:19" x14ac:dyDescent="0.2">
      <c r="A14" s="1346">
        <f>A13+1</f>
        <v>6</v>
      </c>
      <c r="B14" s="122" t="s">
        <v>777</v>
      </c>
      <c r="C14" s="165"/>
      <c r="D14" s="165"/>
      <c r="E14" s="165"/>
      <c r="F14" s="165"/>
      <c r="G14" s="556"/>
      <c r="H14" s="165">
        <f t="shared" si="4"/>
        <v>0</v>
      </c>
      <c r="I14" s="165">
        <f t="shared" si="5"/>
        <v>0</v>
      </c>
      <c r="J14" s="301">
        <f t="shared" si="6"/>
        <v>0</v>
      </c>
      <c r="K14" s="359" t="s">
        <v>200</v>
      </c>
      <c r="L14" s="165">
        <v>0</v>
      </c>
      <c r="M14" s="165">
        <v>16309</v>
      </c>
      <c r="N14" s="661">
        <f>SUM(L14:M14)</f>
        <v>16309</v>
      </c>
      <c r="O14" s="556"/>
      <c r="P14" s="556"/>
      <c r="Q14" s="165">
        <f t="shared" si="1"/>
        <v>0</v>
      </c>
      <c r="R14" s="165">
        <f t="shared" si="2"/>
        <v>16309</v>
      </c>
      <c r="S14" s="301">
        <f t="shared" si="3"/>
        <v>16309</v>
      </c>
    </row>
    <row r="15" spans="1:19" x14ac:dyDescent="0.2">
      <c r="A15" s="1346">
        <f t="shared" ref="A15:A26" si="7">A14+1</f>
        <v>7</v>
      </c>
      <c r="B15" s="122" t="s">
        <v>776</v>
      </c>
      <c r="C15" s="165"/>
      <c r="D15" s="165"/>
      <c r="E15" s="165">
        <f t="shared" ref="E15:E17" si="8">SUM(C15:D15)</f>
        <v>0</v>
      </c>
      <c r="F15" s="165"/>
      <c r="G15" s="556"/>
      <c r="H15" s="165">
        <f t="shared" si="4"/>
        <v>0</v>
      </c>
      <c r="I15" s="165">
        <f t="shared" si="5"/>
        <v>0</v>
      </c>
      <c r="J15" s="301">
        <f t="shared" si="6"/>
        <v>0</v>
      </c>
      <c r="K15" s="359"/>
      <c r="L15" s="556"/>
      <c r="M15" s="556"/>
      <c r="N15" s="1415"/>
      <c r="O15" s="556"/>
      <c r="P15" s="556"/>
      <c r="Q15" s="165"/>
      <c r="R15" s="165"/>
      <c r="S15" s="301"/>
    </row>
    <row r="16" spans="1:19" x14ac:dyDescent="0.2">
      <c r="A16" s="1346">
        <f t="shared" si="7"/>
        <v>8</v>
      </c>
      <c r="B16" s="1416" t="s">
        <v>1203</v>
      </c>
      <c r="C16" s="165">
        <v>119158</v>
      </c>
      <c r="D16" s="165">
        <v>0</v>
      </c>
      <c r="E16" s="165">
        <f t="shared" si="8"/>
        <v>119158</v>
      </c>
      <c r="F16" s="165"/>
      <c r="G16" s="556"/>
      <c r="H16" s="165">
        <f t="shared" si="4"/>
        <v>119158</v>
      </c>
      <c r="I16" s="165">
        <f t="shared" si="5"/>
        <v>0</v>
      </c>
      <c r="J16" s="301">
        <f t="shared" si="6"/>
        <v>119158</v>
      </c>
      <c r="K16" s="359" t="s">
        <v>201</v>
      </c>
      <c r="L16" s="556"/>
      <c r="M16" s="556"/>
      <c r="N16" s="1415"/>
      <c r="O16" s="556"/>
      <c r="P16" s="556"/>
      <c r="Q16" s="165"/>
      <c r="R16" s="165"/>
      <c r="S16" s="301"/>
    </row>
    <row r="17" spans="1:19" x14ac:dyDescent="0.2">
      <c r="A17" s="1346">
        <f t="shared" si="7"/>
        <v>9</v>
      </c>
      <c r="B17" s="122" t="s">
        <v>175</v>
      </c>
      <c r="C17" s="165"/>
      <c r="D17" s="165">
        <v>1015566</v>
      </c>
      <c r="E17" s="165">
        <f t="shared" si="8"/>
        <v>1015566</v>
      </c>
      <c r="F17" s="165"/>
      <c r="G17" s="165"/>
      <c r="H17" s="165">
        <f t="shared" si="4"/>
        <v>0</v>
      </c>
      <c r="I17" s="165">
        <f t="shared" si="5"/>
        <v>1015566</v>
      </c>
      <c r="J17" s="301">
        <f t="shared" si="6"/>
        <v>1015566</v>
      </c>
      <c r="K17" s="359" t="s">
        <v>202</v>
      </c>
      <c r="L17" s="165">
        <v>0</v>
      </c>
      <c r="M17" s="165">
        <v>39128</v>
      </c>
      <c r="N17" s="165">
        <f>L17+M17</f>
        <v>39128</v>
      </c>
      <c r="O17" s="165"/>
      <c r="P17" s="165"/>
      <c r="Q17" s="165">
        <f t="shared" si="1"/>
        <v>0</v>
      </c>
      <c r="R17" s="165">
        <f t="shared" si="2"/>
        <v>39128</v>
      </c>
      <c r="S17" s="301">
        <f t="shared" si="3"/>
        <v>39128</v>
      </c>
    </row>
    <row r="18" spans="1:19" x14ac:dyDescent="0.2">
      <c r="A18" s="1346">
        <f t="shared" si="7"/>
        <v>10</v>
      </c>
      <c r="B18" s="1384" t="s">
        <v>37</v>
      </c>
      <c r="C18" s="1415"/>
      <c r="D18" s="1415"/>
      <c r="E18" s="1415"/>
      <c r="F18" s="1415"/>
      <c r="G18" s="1415"/>
      <c r="H18" s="165"/>
      <c r="I18" s="165"/>
      <c r="J18" s="301"/>
      <c r="K18" s="359" t="s">
        <v>203</v>
      </c>
      <c r="L18" s="165">
        <v>0</v>
      </c>
      <c r="M18" s="165">
        <v>101724</v>
      </c>
      <c r="N18" s="165">
        <f>L18+M18</f>
        <v>101724</v>
      </c>
      <c r="O18" s="165"/>
      <c r="P18" s="165"/>
      <c r="Q18" s="165">
        <f t="shared" si="1"/>
        <v>0</v>
      </c>
      <c r="R18" s="165">
        <f t="shared" si="2"/>
        <v>101724</v>
      </c>
      <c r="S18" s="301">
        <f t="shared" si="3"/>
        <v>101724</v>
      </c>
    </row>
    <row r="19" spans="1:19" x14ac:dyDescent="0.2">
      <c r="A19" s="1346">
        <f t="shared" si="7"/>
        <v>11</v>
      </c>
      <c r="B19" s="1384"/>
      <c r="C19" s="1415"/>
      <c r="D19" s="1415"/>
      <c r="E19" s="1415"/>
      <c r="F19" s="1415"/>
      <c r="G19" s="1415"/>
      <c r="H19" s="165"/>
      <c r="I19" s="165"/>
      <c r="J19" s="301"/>
      <c r="K19" s="359" t="s">
        <v>227</v>
      </c>
      <c r="L19" s="165">
        <v>59837</v>
      </c>
      <c r="M19" s="165">
        <v>0</v>
      </c>
      <c r="N19" s="165">
        <f>L19+M19</f>
        <v>59837</v>
      </c>
      <c r="O19" s="165"/>
      <c r="P19" s="165"/>
      <c r="Q19" s="165">
        <f t="shared" si="1"/>
        <v>59837</v>
      </c>
      <c r="R19" s="165">
        <f t="shared" si="2"/>
        <v>0</v>
      </c>
      <c r="S19" s="301">
        <f t="shared" si="3"/>
        <v>59837</v>
      </c>
    </row>
    <row r="20" spans="1:19" x14ac:dyDescent="0.2">
      <c r="A20" s="1346">
        <f>A19+1</f>
        <v>12</v>
      </c>
      <c r="B20" s="122" t="s">
        <v>176</v>
      </c>
      <c r="C20" s="661">
        <v>111905</v>
      </c>
      <c r="D20" s="661">
        <v>82478</v>
      </c>
      <c r="E20" s="661">
        <f>SUM(C20:D20)</f>
        <v>194383</v>
      </c>
      <c r="F20" s="661"/>
      <c r="G20" s="661"/>
      <c r="H20" s="165">
        <f t="shared" si="4"/>
        <v>111905</v>
      </c>
      <c r="I20" s="165">
        <f t="shared" si="5"/>
        <v>82478</v>
      </c>
      <c r="J20" s="301">
        <f t="shared" si="6"/>
        <v>194383</v>
      </c>
      <c r="K20" s="359" t="s">
        <v>205</v>
      </c>
      <c r="L20" s="165"/>
      <c r="M20" s="165">
        <v>20358</v>
      </c>
      <c r="N20" s="661">
        <f>SUM(L20:M20)</f>
        <v>20358</v>
      </c>
      <c r="O20" s="165"/>
      <c r="P20" s="165"/>
      <c r="Q20" s="165">
        <f t="shared" si="1"/>
        <v>0</v>
      </c>
      <c r="R20" s="165">
        <f t="shared" si="2"/>
        <v>20358</v>
      </c>
      <c r="S20" s="301">
        <f t="shared" si="3"/>
        <v>20358</v>
      </c>
    </row>
    <row r="21" spans="1:19" x14ac:dyDescent="0.2">
      <c r="A21" s="1346">
        <f t="shared" si="7"/>
        <v>13</v>
      </c>
      <c r="B21" s="122"/>
      <c r="C21" s="1415"/>
      <c r="D21" s="1415"/>
      <c r="E21" s="1415"/>
      <c r="F21" s="1415"/>
      <c r="G21" s="1415"/>
      <c r="H21" s="165"/>
      <c r="I21" s="165"/>
      <c r="J21" s="301"/>
      <c r="K21" s="359" t="s">
        <v>228</v>
      </c>
      <c r="L21" s="165">
        <v>4764</v>
      </c>
      <c r="M21" s="165">
        <v>0</v>
      </c>
      <c r="N21" s="165">
        <f>L21+M21</f>
        <v>4764</v>
      </c>
      <c r="O21" s="165"/>
      <c r="P21" s="165"/>
      <c r="Q21" s="165">
        <f t="shared" si="1"/>
        <v>4764</v>
      </c>
      <c r="R21" s="165">
        <f t="shared" si="2"/>
        <v>0</v>
      </c>
      <c r="S21" s="301">
        <f t="shared" si="3"/>
        <v>4764</v>
      </c>
    </row>
    <row r="22" spans="1:19" s="79" customFormat="1" x14ac:dyDescent="0.2">
      <c r="A22" s="1346">
        <f t="shared" si="7"/>
        <v>14</v>
      </c>
      <c r="B22" s="122" t="s">
        <v>39</v>
      </c>
      <c r="C22" s="1415"/>
      <c r="D22" s="1415"/>
      <c r="E22" s="1415"/>
      <c r="F22" s="1415"/>
      <c r="G22" s="1415"/>
      <c r="H22" s="165"/>
      <c r="I22" s="165"/>
      <c r="J22" s="301"/>
      <c r="K22" s="359" t="s">
        <v>1241</v>
      </c>
      <c r="L22" s="165"/>
      <c r="M22" s="165">
        <v>5000</v>
      </c>
      <c r="N22" s="165">
        <f>L22+M22</f>
        <v>5000</v>
      </c>
      <c r="O22" s="556"/>
      <c r="P22" s="165"/>
      <c r="Q22" s="165">
        <f>L22+O22</f>
        <v>0</v>
      </c>
      <c r="R22" s="165">
        <f>M22+P22</f>
        <v>5000</v>
      </c>
      <c r="S22" s="301">
        <f>Q22+R22</f>
        <v>5000</v>
      </c>
    </row>
    <row r="23" spans="1:19" s="79" customFormat="1" x14ac:dyDescent="0.2">
      <c r="A23" s="1346">
        <f t="shared" si="7"/>
        <v>15</v>
      </c>
      <c r="B23" s="122" t="s">
        <v>177</v>
      </c>
      <c r="C23" s="661"/>
      <c r="D23" s="661"/>
      <c r="E23" s="661"/>
      <c r="F23" s="1415"/>
      <c r="G23" s="1415"/>
      <c r="H23" s="165">
        <f t="shared" si="4"/>
        <v>0</v>
      </c>
      <c r="I23" s="165">
        <f t="shared" si="5"/>
        <v>0</v>
      </c>
      <c r="J23" s="301">
        <f t="shared" si="6"/>
        <v>0</v>
      </c>
      <c r="K23" s="359"/>
      <c r="L23" s="165"/>
      <c r="M23" s="165"/>
      <c r="N23" s="165"/>
      <c r="O23" s="1436"/>
      <c r="P23" s="1436"/>
      <c r="Q23" s="200"/>
      <c r="R23" s="200"/>
      <c r="S23" s="303"/>
    </row>
    <row r="24" spans="1:19" x14ac:dyDescent="0.2">
      <c r="A24" s="1346">
        <f t="shared" si="7"/>
        <v>16</v>
      </c>
      <c r="B24" s="122" t="s">
        <v>180</v>
      </c>
      <c r="C24" s="165"/>
      <c r="D24" s="165">
        <v>1069</v>
      </c>
      <c r="E24" s="661">
        <f>SUM(C24:D24)</f>
        <v>1069</v>
      </c>
      <c r="F24" s="661"/>
      <c r="G24" s="661"/>
      <c r="H24" s="165">
        <f t="shared" si="4"/>
        <v>0</v>
      </c>
      <c r="I24" s="165">
        <f t="shared" si="5"/>
        <v>1069</v>
      </c>
      <c r="J24" s="301">
        <f t="shared" si="6"/>
        <v>1069</v>
      </c>
      <c r="K24" s="487" t="s">
        <v>63</v>
      </c>
      <c r="L24" s="199">
        <f t="shared" ref="L24:M24" si="9">SUM(L10:L22)</f>
        <v>250424</v>
      </c>
      <c r="M24" s="199">
        <f t="shared" si="9"/>
        <v>907893</v>
      </c>
      <c r="N24" s="199">
        <f t="shared" ref="N24:R24" si="10">SUM(N10:N22)</f>
        <v>1158317</v>
      </c>
      <c r="O24" s="199">
        <f t="shared" si="10"/>
        <v>0</v>
      </c>
      <c r="P24" s="199">
        <f>SUM(P10:P22)</f>
        <v>0</v>
      </c>
      <c r="Q24" s="80">
        <f t="shared" si="10"/>
        <v>250424</v>
      </c>
      <c r="R24" s="80">
        <f t="shared" si="10"/>
        <v>907893</v>
      </c>
      <c r="S24" s="280">
        <f>SUM(S10:S22)</f>
        <v>1158317</v>
      </c>
    </row>
    <row r="25" spans="1:19" x14ac:dyDescent="0.2">
      <c r="A25" s="1346">
        <f t="shared" si="7"/>
        <v>17</v>
      </c>
      <c r="B25" s="122" t="s">
        <v>181</v>
      </c>
      <c r="C25" s="661"/>
      <c r="D25" s="661"/>
      <c r="E25" s="661">
        <f>SUM(C25:D25)</f>
        <v>0</v>
      </c>
      <c r="F25" s="661"/>
      <c r="G25" s="1415"/>
      <c r="H25" s="165">
        <f t="shared" si="4"/>
        <v>0</v>
      </c>
      <c r="I25" s="165">
        <f t="shared" si="5"/>
        <v>0</v>
      </c>
      <c r="J25" s="301">
        <f t="shared" si="6"/>
        <v>0</v>
      </c>
      <c r="K25" s="359"/>
      <c r="L25" s="556"/>
      <c r="M25" s="556"/>
      <c r="N25" s="556"/>
      <c r="O25" s="556"/>
      <c r="P25" s="556"/>
      <c r="Q25" s="165"/>
      <c r="R25" s="165"/>
      <c r="S25" s="301"/>
    </row>
    <row r="26" spans="1:19" x14ac:dyDescent="0.2">
      <c r="A26" s="1346">
        <f t="shared" si="7"/>
        <v>18</v>
      </c>
      <c r="B26" s="122" t="s">
        <v>182</v>
      </c>
      <c r="C26" s="165"/>
      <c r="D26" s="165"/>
      <c r="E26" s="165">
        <f>'felh. bev.  '!F16</f>
        <v>0</v>
      </c>
      <c r="F26" s="556"/>
      <c r="G26" s="556"/>
      <c r="H26" s="165">
        <f t="shared" si="4"/>
        <v>0</v>
      </c>
      <c r="I26" s="165">
        <f t="shared" si="5"/>
        <v>0</v>
      </c>
      <c r="J26" s="301">
        <f t="shared" si="6"/>
        <v>0</v>
      </c>
      <c r="K26" s="489" t="s">
        <v>32</v>
      </c>
      <c r="L26" s="668"/>
      <c r="M26" s="668"/>
      <c r="N26" s="556"/>
      <c r="O26" s="556"/>
      <c r="P26" s="556"/>
      <c r="Q26" s="165"/>
      <c r="R26" s="165"/>
      <c r="S26" s="301"/>
    </row>
    <row r="27" spans="1:19" x14ac:dyDescent="0.2">
      <c r="A27" s="1346">
        <f t="shared" si="0"/>
        <v>19</v>
      </c>
      <c r="B27" s="122" t="s">
        <v>183</v>
      </c>
      <c r="C27" s="556"/>
      <c r="D27" s="556"/>
      <c r="E27" s="556"/>
      <c r="F27" s="556"/>
      <c r="G27" s="556"/>
      <c r="H27" s="165">
        <f t="shared" si="4"/>
        <v>0</v>
      </c>
      <c r="I27" s="165">
        <f t="shared" si="5"/>
        <v>0</v>
      </c>
      <c r="J27" s="301">
        <f t="shared" si="6"/>
        <v>0</v>
      </c>
      <c r="K27" s="359" t="s">
        <v>229</v>
      </c>
      <c r="L27" s="165">
        <v>1109528</v>
      </c>
      <c r="M27" s="165">
        <v>1133356</v>
      </c>
      <c r="N27" s="165">
        <f t="shared" ref="N27:N32" si="11">SUM(L27:M27)</f>
        <v>2242884</v>
      </c>
      <c r="O27" s="165"/>
      <c r="P27" s="165"/>
      <c r="Q27" s="165">
        <f>L27+O27</f>
        <v>1109528</v>
      </c>
      <c r="R27" s="165">
        <f>M27+P27</f>
        <v>1133356</v>
      </c>
      <c r="S27" s="301">
        <f>Q27+R27</f>
        <v>2242884</v>
      </c>
    </row>
    <row r="28" spans="1:19" x14ac:dyDescent="0.2">
      <c r="A28" s="1346">
        <f t="shared" si="0"/>
        <v>20</v>
      </c>
      <c r="B28" s="122"/>
      <c r="C28" s="556"/>
      <c r="D28" s="556"/>
      <c r="E28" s="556"/>
      <c r="F28" s="556"/>
      <c r="G28" s="556"/>
      <c r="H28" s="165"/>
      <c r="I28" s="165"/>
      <c r="J28" s="301"/>
      <c r="K28" s="359" t="s">
        <v>209</v>
      </c>
      <c r="L28" s="165">
        <v>39172</v>
      </c>
      <c r="M28" s="165">
        <v>6628</v>
      </c>
      <c r="N28" s="165">
        <f t="shared" si="11"/>
        <v>45800</v>
      </c>
      <c r="O28" s="165"/>
      <c r="P28" s="556"/>
      <c r="Q28" s="165">
        <f t="shared" ref="Q28:Q33" si="12">L28+O28</f>
        <v>39172</v>
      </c>
      <c r="R28" s="165">
        <f t="shared" ref="R28:R33" si="13">M28+P28</f>
        <v>6628</v>
      </c>
      <c r="S28" s="301">
        <f t="shared" ref="S28:S33" si="14">Q28+R28</f>
        <v>45800</v>
      </c>
    </row>
    <row r="29" spans="1:19" x14ac:dyDescent="0.2">
      <c r="A29" s="1346">
        <f t="shared" si="0"/>
        <v>21</v>
      </c>
      <c r="B29" s="122" t="s">
        <v>184</v>
      </c>
      <c r="C29" s="165"/>
      <c r="D29" s="165">
        <v>15062</v>
      </c>
      <c r="E29" s="165">
        <f>C29+D29</f>
        <v>15062</v>
      </c>
      <c r="F29" s="556"/>
      <c r="G29" s="165"/>
      <c r="H29" s="165">
        <f t="shared" si="4"/>
        <v>0</v>
      </c>
      <c r="I29" s="165">
        <f t="shared" si="5"/>
        <v>15062</v>
      </c>
      <c r="J29" s="301">
        <f t="shared" si="6"/>
        <v>15062</v>
      </c>
      <c r="K29" s="359" t="s">
        <v>210</v>
      </c>
      <c r="L29" s="165"/>
      <c r="M29" s="165"/>
      <c r="N29" s="165"/>
      <c r="O29" s="556"/>
      <c r="P29" s="556"/>
      <c r="Q29" s="165">
        <f t="shared" si="12"/>
        <v>0</v>
      </c>
      <c r="R29" s="165">
        <f t="shared" si="13"/>
        <v>0</v>
      </c>
      <c r="S29" s="301">
        <f t="shared" si="14"/>
        <v>0</v>
      </c>
    </row>
    <row r="30" spans="1:19" s="79" customFormat="1" x14ac:dyDescent="0.2">
      <c r="A30" s="1346">
        <f t="shared" si="0"/>
        <v>22</v>
      </c>
      <c r="B30" s="122" t="s">
        <v>226</v>
      </c>
      <c r="C30" s="165"/>
      <c r="D30" s="165">
        <v>17909</v>
      </c>
      <c r="E30" s="165">
        <f>C30+D30</f>
        <v>17909</v>
      </c>
      <c r="F30" s="165"/>
      <c r="G30" s="165"/>
      <c r="H30" s="165">
        <f t="shared" si="4"/>
        <v>0</v>
      </c>
      <c r="I30" s="165">
        <f t="shared" si="5"/>
        <v>17909</v>
      </c>
      <c r="J30" s="301">
        <f t="shared" si="6"/>
        <v>17909</v>
      </c>
      <c r="K30" s="359" t="s">
        <v>211</v>
      </c>
      <c r="L30" s="165"/>
      <c r="M30" s="165">
        <v>14465</v>
      </c>
      <c r="N30" s="165">
        <f t="shared" si="11"/>
        <v>14465</v>
      </c>
      <c r="O30" s="165"/>
      <c r="P30" s="165"/>
      <c r="Q30" s="165">
        <f t="shared" si="12"/>
        <v>0</v>
      </c>
      <c r="R30" s="165">
        <f t="shared" si="13"/>
        <v>14465</v>
      </c>
      <c r="S30" s="301">
        <f t="shared" si="14"/>
        <v>14465</v>
      </c>
    </row>
    <row r="31" spans="1:19" s="79" customFormat="1" x14ac:dyDescent="0.2">
      <c r="A31" s="1346">
        <f t="shared" si="0"/>
        <v>23</v>
      </c>
      <c r="B31" s="122"/>
      <c r="C31" s="165"/>
      <c r="D31" s="165"/>
      <c r="E31" s="165"/>
      <c r="F31" s="556"/>
      <c r="G31" s="556"/>
      <c r="H31" s="165"/>
      <c r="I31" s="165"/>
      <c r="J31" s="301"/>
      <c r="K31" s="359" t="s">
        <v>785</v>
      </c>
      <c r="L31" s="165"/>
      <c r="M31" s="165">
        <v>3000</v>
      </c>
      <c r="N31" s="165">
        <f t="shared" si="11"/>
        <v>3000</v>
      </c>
      <c r="O31" s="1436"/>
      <c r="P31" s="165"/>
      <c r="Q31" s="165">
        <f t="shared" si="12"/>
        <v>0</v>
      </c>
      <c r="R31" s="165">
        <f t="shared" si="13"/>
        <v>3000</v>
      </c>
      <c r="S31" s="301">
        <f t="shared" si="14"/>
        <v>3000</v>
      </c>
    </row>
    <row r="32" spans="1:19" x14ac:dyDescent="0.2">
      <c r="A32" s="1346">
        <f t="shared" si="0"/>
        <v>24</v>
      </c>
      <c r="B32" s="122"/>
      <c r="C32" s="165"/>
      <c r="D32" s="165"/>
      <c r="E32" s="165"/>
      <c r="F32" s="556"/>
      <c r="G32" s="556"/>
      <c r="H32" s="165"/>
      <c r="I32" s="165"/>
      <c r="J32" s="301"/>
      <c r="K32" s="359" t="s">
        <v>783</v>
      </c>
      <c r="L32" s="165">
        <v>2927</v>
      </c>
      <c r="M32" s="165">
        <v>0</v>
      </c>
      <c r="N32" s="165">
        <f t="shared" si="11"/>
        <v>2927</v>
      </c>
      <c r="O32" s="556"/>
      <c r="P32" s="556"/>
      <c r="Q32" s="165">
        <f t="shared" si="12"/>
        <v>2927</v>
      </c>
      <c r="R32" s="165">
        <f t="shared" si="13"/>
        <v>0</v>
      </c>
      <c r="S32" s="301">
        <f t="shared" si="14"/>
        <v>2927</v>
      </c>
    </row>
    <row r="33" spans="1:19" s="9" customFormat="1" x14ac:dyDescent="0.2">
      <c r="A33" s="1346">
        <f t="shared" si="0"/>
        <v>25</v>
      </c>
      <c r="B33" s="1384" t="s">
        <v>49</v>
      </c>
      <c r="C33" s="516">
        <f>C12+C20+C11+C17+C13+C29</f>
        <v>634713</v>
      </c>
      <c r="D33" s="516">
        <f>D12+D20+D11+D17+D13+D29</f>
        <v>1169525</v>
      </c>
      <c r="E33" s="516">
        <f>E12+E20+E11+E17+E13+E29</f>
        <v>1804238</v>
      </c>
      <c r="F33" s="516">
        <f t="shared" ref="F33:J33" si="15">F12+F20+F11+F17+F13+F29</f>
        <v>0</v>
      </c>
      <c r="G33" s="516">
        <f t="shared" si="15"/>
        <v>0</v>
      </c>
      <c r="H33" s="516">
        <f t="shared" si="15"/>
        <v>634713</v>
      </c>
      <c r="I33" s="516">
        <f t="shared" si="15"/>
        <v>1169525</v>
      </c>
      <c r="J33" s="516">
        <f t="shared" si="15"/>
        <v>1804238</v>
      </c>
      <c r="K33" s="359" t="s">
        <v>784</v>
      </c>
      <c r="L33" s="165"/>
      <c r="M33" s="165">
        <v>8246</v>
      </c>
      <c r="N33" s="165">
        <f>L33+M33</f>
        <v>8246</v>
      </c>
      <c r="O33" s="165"/>
      <c r="P33" s="165"/>
      <c r="Q33" s="165">
        <f t="shared" si="12"/>
        <v>0</v>
      </c>
      <c r="R33" s="165">
        <f t="shared" si="13"/>
        <v>8246</v>
      </c>
      <c r="S33" s="301">
        <f t="shared" si="14"/>
        <v>8246</v>
      </c>
    </row>
    <row r="34" spans="1:19" x14ac:dyDescent="0.2">
      <c r="A34" s="1346">
        <f t="shared" si="0"/>
        <v>26</v>
      </c>
      <c r="B34" s="371" t="s">
        <v>64</v>
      </c>
      <c r="C34" s="199">
        <f>C15+C16+C24+C25+C26+C27+C30</f>
        <v>119158</v>
      </c>
      <c r="D34" s="199">
        <f t="shared" ref="D34:J34" si="16">D15+D16+D24+D25+D26+D27+D30</f>
        <v>18978</v>
      </c>
      <c r="E34" s="199">
        <f t="shared" si="16"/>
        <v>138136</v>
      </c>
      <c r="F34" s="199">
        <f t="shared" si="16"/>
        <v>0</v>
      </c>
      <c r="G34" s="199">
        <f t="shared" si="16"/>
        <v>0</v>
      </c>
      <c r="H34" s="199">
        <f t="shared" si="16"/>
        <v>119158</v>
      </c>
      <c r="I34" s="199">
        <f t="shared" si="16"/>
        <v>18978</v>
      </c>
      <c r="J34" s="199">
        <f t="shared" si="16"/>
        <v>138136</v>
      </c>
      <c r="K34" s="487" t="s">
        <v>65</v>
      </c>
      <c r="L34" s="199">
        <f t="shared" ref="L34:R34" si="17">SUM(L27:L33)</f>
        <v>1151627</v>
      </c>
      <c r="M34" s="199">
        <f t="shared" si="17"/>
        <v>1165695</v>
      </c>
      <c r="N34" s="199">
        <f t="shared" si="17"/>
        <v>2317322</v>
      </c>
      <c r="O34" s="199">
        <f t="shared" si="17"/>
        <v>0</v>
      </c>
      <c r="P34" s="199">
        <f>SUM(P27:P33)</f>
        <v>0</v>
      </c>
      <c r="Q34" s="199">
        <f t="shared" si="17"/>
        <v>1151627</v>
      </c>
      <c r="R34" s="199">
        <f t="shared" si="17"/>
        <v>1165695</v>
      </c>
      <c r="S34" s="301">
        <f>Q34+R34</f>
        <v>2317322</v>
      </c>
    </row>
    <row r="35" spans="1:19" x14ac:dyDescent="0.2">
      <c r="A35" s="1346">
        <f t="shared" si="0"/>
        <v>27</v>
      </c>
      <c r="B35" s="120" t="s">
        <v>48</v>
      </c>
      <c r="C35" s="201">
        <f>SUM(C33:C34)</f>
        <v>753871</v>
      </c>
      <c r="D35" s="201">
        <f>SUM(D33:D34)</f>
        <v>1188503</v>
      </c>
      <c r="E35" s="201">
        <f>SUM(C35:D35)</f>
        <v>1942374</v>
      </c>
      <c r="F35" s="201">
        <f>SUM(F33:F34)</f>
        <v>0</v>
      </c>
      <c r="G35" s="201">
        <f>SUM(G33:G34)</f>
        <v>0</v>
      </c>
      <c r="H35" s="201">
        <f t="shared" ref="H35:J35" si="18">SUM(H33:H34)</f>
        <v>753871</v>
      </c>
      <c r="I35" s="201">
        <f t="shared" si="18"/>
        <v>1188503</v>
      </c>
      <c r="J35" s="201">
        <f t="shared" si="18"/>
        <v>1942374</v>
      </c>
      <c r="K35" s="489" t="s">
        <v>66</v>
      </c>
      <c r="L35" s="201">
        <f t="shared" ref="L35:M35" si="19">L24+L34</f>
        <v>1402051</v>
      </c>
      <c r="M35" s="201">
        <f t="shared" si="19"/>
        <v>2073588</v>
      </c>
      <c r="N35" s="201">
        <f t="shared" ref="N35:S35" si="20">N24+N34</f>
        <v>3475639</v>
      </c>
      <c r="O35" s="201">
        <f t="shared" si="20"/>
        <v>0</v>
      </c>
      <c r="P35" s="201">
        <f t="shared" si="20"/>
        <v>0</v>
      </c>
      <c r="Q35" s="115">
        <f t="shared" si="20"/>
        <v>1402051</v>
      </c>
      <c r="R35" s="115">
        <f t="shared" si="20"/>
        <v>2073588</v>
      </c>
      <c r="S35" s="284">
        <f t="shared" si="20"/>
        <v>3475639</v>
      </c>
    </row>
    <row r="36" spans="1:19" x14ac:dyDescent="0.2">
      <c r="A36" s="1346">
        <f t="shared" si="0"/>
        <v>28</v>
      </c>
      <c r="B36" s="122"/>
      <c r="C36" s="165"/>
      <c r="D36" s="165"/>
      <c r="E36" s="165"/>
      <c r="F36" s="165"/>
      <c r="G36" s="165"/>
      <c r="H36" s="165"/>
      <c r="I36" s="165"/>
      <c r="J36" s="301"/>
      <c r="K36" s="359"/>
      <c r="L36" s="556"/>
      <c r="M36" s="556"/>
      <c r="N36" s="556"/>
      <c r="O36" s="556"/>
      <c r="P36" s="556"/>
      <c r="Q36" s="165"/>
      <c r="R36" s="165"/>
      <c r="S36" s="301"/>
    </row>
    <row r="37" spans="1:19" x14ac:dyDescent="0.2">
      <c r="A37" s="1346">
        <f t="shared" si="0"/>
        <v>29</v>
      </c>
      <c r="B37" s="120" t="s">
        <v>21</v>
      </c>
      <c r="C37" s="201">
        <f>C35-L35</f>
        <v>-648180</v>
      </c>
      <c r="D37" s="201">
        <f>D35-M35</f>
        <v>-885085</v>
      </c>
      <c r="E37" s="201">
        <f>E35-N35</f>
        <v>-1533265</v>
      </c>
      <c r="F37" s="201">
        <f t="shared" ref="F37:J37" si="21">F35-O35</f>
        <v>0</v>
      </c>
      <c r="G37" s="201">
        <f t="shared" si="21"/>
        <v>0</v>
      </c>
      <c r="H37" s="201">
        <f t="shared" si="21"/>
        <v>-648180</v>
      </c>
      <c r="I37" s="201">
        <f t="shared" si="21"/>
        <v>-885085</v>
      </c>
      <c r="J37" s="201">
        <f t="shared" si="21"/>
        <v>-1533265</v>
      </c>
      <c r="K37" s="487"/>
      <c r="L37" s="909"/>
      <c r="M37" s="909"/>
      <c r="N37" s="909"/>
      <c r="O37" s="556"/>
      <c r="P37" s="556"/>
      <c r="Q37" s="165"/>
      <c r="R37" s="165"/>
      <c r="S37" s="301"/>
    </row>
    <row r="38" spans="1:19" s="9" customFormat="1" x14ac:dyDescent="0.2">
      <c r="A38" s="1346">
        <f t="shared" si="0"/>
        <v>30</v>
      </c>
      <c r="B38" s="122"/>
      <c r="C38" s="165"/>
      <c r="D38" s="165"/>
      <c r="E38" s="165"/>
      <c r="F38" s="165"/>
      <c r="G38" s="165"/>
      <c r="H38" s="165"/>
      <c r="I38" s="165"/>
      <c r="J38" s="301"/>
      <c r="K38" s="359"/>
      <c r="L38" s="556"/>
      <c r="M38" s="556"/>
      <c r="N38" s="556"/>
      <c r="O38" s="668"/>
      <c r="P38" s="668"/>
      <c r="Q38" s="201"/>
      <c r="R38" s="201"/>
      <c r="S38" s="282"/>
    </row>
    <row r="39" spans="1:19" s="9" customFormat="1" x14ac:dyDescent="0.2">
      <c r="A39" s="1346">
        <f t="shared" si="0"/>
        <v>31</v>
      </c>
      <c r="B39" s="115" t="s">
        <v>50</v>
      </c>
      <c r="C39" s="201"/>
      <c r="D39" s="201"/>
      <c r="E39" s="201"/>
      <c r="F39" s="668"/>
      <c r="G39" s="668"/>
      <c r="H39" s="201"/>
      <c r="I39" s="201"/>
      <c r="J39" s="282"/>
      <c r="K39" s="489" t="s">
        <v>31</v>
      </c>
      <c r="L39" s="668"/>
      <c r="M39" s="668"/>
      <c r="N39" s="668"/>
      <c r="O39" s="668"/>
      <c r="P39" s="668"/>
      <c r="Q39" s="201"/>
      <c r="R39" s="201"/>
      <c r="S39" s="282"/>
    </row>
    <row r="40" spans="1:19" s="9" customFormat="1" x14ac:dyDescent="0.2">
      <c r="A40" s="1346">
        <f t="shared" si="0"/>
        <v>32</v>
      </c>
      <c r="B40" s="1417" t="s">
        <v>598</v>
      </c>
      <c r="C40" s="201"/>
      <c r="D40" s="201"/>
      <c r="E40" s="201"/>
      <c r="F40" s="668"/>
      <c r="G40" s="668"/>
      <c r="H40" s="201"/>
      <c r="I40" s="201"/>
      <c r="J40" s="282"/>
      <c r="K40" s="1418" t="s">
        <v>4</v>
      </c>
      <c r="L40" s="668"/>
      <c r="M40" s="1372"/>
      <c r="N40" s="1372"/>
      <c r="O40" s="668"/>
      <c r="P40" s="668"/>
      <c r="Q40" s="165"/>
      <c r="R40" s="165"/>
      <c r="S40" s="301"/>
    </row>
    <row r="41" spans="1:19" s="9" customFormat="1" ht="12.75" customHeight="1" x14ac:dyDescent="0.2">
      <c r="A41" s="1347">
        <f t="shared" si="0"/>
        <v>33</v>
      </c>
      <c r="B41" s="1408" t="s">
        <v>1233</v>
      </c>
      <c r="C41" s="662"/>
      <c r="D41" s="1419"/>
      <c r="E41" s="1420">
        <f>C41+D41</f>
        <v>0</v>
      </c>
      <c r="F41" s="1420"/>
      <c r="G41" s="1434"/>
      <c r="H41" s="1420">
        <f>C41+F41</f>
        <v>0</v>
      </c>
      <c r="I41" s="1420">
        <f>D41+G41</f>
        <v>0</v>
      </c>
      <c r="J41" s="1421">
        <f>H41+I41</f>
        <v>0</v>
      </c>
      <c r="K41" s="132" t="s">
        <v>3</v>
      </c>
      <c r="L41" s="165"/>
      <c r="M41" s="165">
        <v>157440</v>
      </c>
      <c r="N41" s="165">
        <f>L41+M41</f>
        <v>157440</v>
      </c>
      <c r="O41" s="668"/>
      <c r="P41" s="668"/>
      <c r="Q41" s="165">
        <f>L41+O41</f>
        <v>0</v>
      </c>
      <c r="R41" s="165">
        <f>M41+P41</f>
        <v>157440</v>
      </c>
      <c r="S41" s="301">
        <f>Q41+R41</f>
        <v>157440</v>
      </c>
    </row>
    <row r="42" spans="1:19" x14ac:dyDescent="0.2">
      <c r="A42" s="1346">
        <f t="shared" si="0"/>
        <v>34</v>
      </c>
      <c r="B42" s="111" t="s">
        <v>600</v>
      </c>
      <c r="C42" s="1422"/>
      <c r="D42" s="1423"/>
      <c r="E42" s="1423"/>
      <c r="F42" s="1435"/>
      <c r="G42" s="1435"/>
      <c r="H42" s="1420">
        <f t="shared" ref="H42:H47" si="22">C42+F42</f>
        <v>0</v>
      </c>
      <c r="I42" s="1420">
        <f t="shared" ref="I42:I47" si="23">D42+G42</f>
        <v>0</v>
      </c>
      <c r="J42" s="1421">
        <f t="shared" ref="J42:J47" si="24">H42+I42</f>
        <v>0</v>
      </c>
      <c r="K42" s="359" t="s">
        <v>5</v>
      </c>
      <c r="L42" s="668"/>
      <c r="M42" s="668"/>
      <c r="N42" s="165"/>
      <c r="O42" s="556"/>
      <c r="P42" s="556"/>
      <c r="Q42" s="165"/>
      <c r="R42" s="165"/>
      <c r="S42" s="301"/>
    </row>
    <row r="43" spans="1:19" x14ac:dyDescent="0.2">
      <c r="A43" s="1346">
        <f t="shared" si="0"/>
        <v>35</v>
      </c>
      <c r="B43" s="111" t="s">
        <v>189</v>
      </c>
      <c r="C43" s="165"/>
      <c r="D43" s="165"/>
      <c r="E43" s="165"/>
      <c r="F43" s="556"/>
      <c r="G43" s="556"/>
      <c r="H43" s="1420"/>
      <c r="I43" s="1420"/>
      <c r="J43" s="1421"/>
      <c r="K43" s="359" t="s">
        <v>6</v>
      </c>
      <c r="L43" s="668"/>
      <c r="M43" s="668"/>
      <c r="N43" s="165"/>
      <c r="O43" s="556"/>
      <c r="P43" s="556"/>
      <c r="Q43" s="165"/>
      <c r="R43" s="165"/>
      <c r="S43" s="301"/>
    </row>
    <row r="44" spans="1:19" x14ac:dyDescent="0.2">
      <c r="A44" s="1346">
        <f t="shared" si="0"/>
        <v>36</v>
      </c>
      <c r="B44" s="111" t="s">
        <v>190</v>
      </c>
      <c r="C44" s="165">
        <v>21902</v>
      </c>
      <c r="D44" s="165">
        <v>627701</v>
      </c>
      <c r="E44" s="165">
        <f>C44+D44</f>
        <v>649603</v>
      </c>
      <c r="F44" s="165"/>
      <c r="G44" s="165"/>
      <c r="H44" s="1420">
        <f t="shared" si="22"/>
        <v>21902</v>
      </c>
      <c r="I44" s="1420">
        <f t="shared" si="23"/>
        <v>627701</v>
      </c>
      <c r="J44" s="1421">
        <f t="shared" si="24"/>
        <v>649603</v>
      </c>
      <c r="K44" s="359" t="s">
        <v>7</v>
      </c>
      <c r="L44" s="668"/>
      <c r="M44" s="668"/>
      <c r="N44" s="165"/>
      <c r="O44" s="556"/>
      <c r="P44" s="556"/>
      <c r="Q44" s="165"/>
      <c r="R44" s="165"/>
      <c r="S44" s="301"/>
    </row>
    <row r="45" spans="1:19" ht="22.5" x14ac:dyDescent="0.2">
      <c r="A45" s="1346"/>
      <c r="B45" s="1423" t="s">
        <v>1138</v>
      </c>
      <c r="C45" s="165">
        <v>1112185</v>
      </c>
      <c r="D45" s="165">
        <v>1027920</v>
      </c>
      <c r="E45" s="165">
        <f>C45+D45</f>
        <v>2140105</v>
      </c>
      <c r="F45" s="556"/>
      <c r="G45" s="556"/>
      <c r="H45" s="1420">
        <f t="shared" si="22"/>
        <v>1112185</v>
      </c>
      <c r="I45" s="1420">
        <f t="shared" si="23"/>
        <v>1027920</v>
      </c>
      <c r="J45" s="1421">
        <f t="shared" si="24"/>
        <v>2140105</v>
      </c>
      <c r="K45" s="359"/>
      <c r="L45" s="668"/>
      <c r="M45" s="668"/>
      <c r="N45" s="165"/>
      <c r="O45" s="556"/>
      <c r="P45" s="556"/>
      <c r="Q45" s="165"/>
      <c r="R45" s="165"/>
      <c r="S45" s="301"/>
    </row>
    <row r="46" spans="1:19" x14ac:dyDescent="0.2">
      <c r="A46" s="1346">
        <f>A44+1</f>
        <v>37</v>
      </c>
      <c r="B46" s="111" t="s">
        <v>1136</v>
      </c>
      <c r="C46" s="556"/>
      <c r="D46" s="556"/>
      <c r="E46" s="556"/>
      <c r="F46" s="556"/>
      <c r="G46" s="556"/>
      <c r="H46" s="1420"/>
      <c r="I46" s="1420"/>
      <c r="J46" s="1421"/>
      <c r="K46" s="359"/>
      <c r="L46" s="668"/>
      <c r="M46" s="668"/>
      <c r="N46" s="165"/>
      <c r="O46" s="556"/>
      <c r="P46" s="556"/>
      <c r="Q46" s="165"/>
      <c r="R46" s="165"/>
      <c r="S46" s="301"/>
    </row>
    <row r="47" spans="1:19" x14ac:dyDescent="0.2">
      <c r="A47" s="1346">
        <f t="shared" si="0"/>
        <v>38</v>
      </c>
      <c r="B47" s="111" t="s">
        <v>191</v>
      </c>
      <c r="C47" s="165"/>
      <c r="D47" s="165">
        <v>19185</v>
      </c>
      <c r="E47" s="165">
        <f>C47+D47</f>
        <v>19185</v>
      </c>
      <c r="F47" s="165"/>
      <c r="G47" s="165"/>
      <c r="H47" s="1420">
        <f t="shared" si="22"/>
        <v>0</v>
      </c>
      <c r="I47" s="1420">
        <f t="shared" si="23"/>
        <v>19185</v>
      </c>
      <c r="J47" s="1421">
        <f t="shared" si="24"/>
        <v>19185</v>
      </c>
      <c r="K47" s="359" t="s">
        <v>8</v>
      </c>
      <c r="L47" s="668"/>
      <c r="M47" s="165"/>
      <c r="N47" s="165"/>
      <c r="O47" s="556"/>
      <c r="P47" s="165"/>
      <c r="Q47" s="165"/>
      <c r="R47" s="165"/>
      <c r="S47" s="301"/>
    </row>
    <row r="48" spans="1:19" x14ac:dyDescent="0.2">
      <c r="A48" s="1346">
        <f t="shared" si="0"/>
        <v>39</v>
      </c>
      <c r="B48" s="111" t="s">
        <v>602</v>
      </c>
      <c r="C48" s="668"/>
      <c r="D48" s="668"/>
      <c r="E48" s="668"/>
      <c r="F48" s="668"/>
      <c r="G48" s="668"/>
      <c r="H48" s="1420"/>
      <c r="I48" s="1420"/>
      <c r="J48" s="1421"/>
      <c r="K48" s="359" t="s">
        <v>230</v>
      </c>
      <c r="L48" s="165"/>
      <c r="M48" s="165">
        <v>19185</v>
      </c>
      <c r="N48" s="165">
        <f>SUM(L48:M48)</f>
        <v>19185</v>
      </c>
      <c r="O48" s="165"/>
      <c r="P48" s="165"/>
      <c r="Q48" s="165">
        <f>L48+O48</f>
        <v>0</v>
      </c>
      <c r="R48" s="165">
        <f>M48+P48</f>
        <v>19185</v>
      </c>
      <c r="S48" s="301">
        <f>Q48+R48</f>
        <v>19185</v>
      </c>
    </row>
    <row r="49" spans="1:19" x14ac:dyDescent="0.2">
      <c r="A49" s="1346">
        <f t="shared" si="0"/>
        <v>40</v>
      </c>
      <c r="B49" s="111" t="s">
        <v>603</v>
      </c>
      <c r="C49" s="556"/>
      <c r="D49" s="556"/>
      <c r="E49" s="556"/>
      <c r="F49" s="556"/>
      <c r="G49" s="556"/>
      <c r="H49" s="1420"/>
      <c r="I49" s="1420"/>
      <c r="J49" s="1421"/>
      <c r="K49" s="359" t="s">
        <v>219</v>
      </c>
      <c r="L49" s="556"/>
      <c r="M49" s="556"/>
      <c r="N49" s="556"/>
      <c r="O49" s="165"/>
      <c r="P49" s="165"/>
      <c r="Q49" s="165"/>
      <c r="R49" s="165"/>
      <c r="S49" s="301"/>
    </row>
    <row r="50" spans="1:19" x14ac:dyDescent="0.2">
      <c r="A50" s="1346">
        <f t="shared" si="0"/>
        <v>41</v>
      </c>
      <c r="B50" s="111" t="s">
        <v>604</v>
      </c>
      <c r="C50" s="556"/>
      <c r="D50" s="556"/>
      <c r="E50" s="556"/>
      <c r="F50" s="556"/>
      <c r="G50" s="556"/>
      <c r="H50" s="1420"/>
      <c r="I50" s="1420"/>
      <c r="J50" s="1421"/>
      <c r="K50" s="359" t="s">
        <v>220</v>
      </c>
      <c r="L50" s="165">
        <f>'pü.mérleg Hivatal'!C48+'püm. GAMESZ. '!C48+'püm-TASZII.'!C48+püm.Brunszvik!C48+'püm Festetics'!C48</f>
        <v>485907</v>
      </c>
      <c r="M50" s="165">
        <f>'pü.mérleg Hivatal'!D48+'püm. GAMESZ. '!D48+'püm-TASZII.'!D48+püm.Brunszvik!D48+'püm Festetics'!D48</f>
        <v>565799</v>
      </c>
      <c r="N50" s="165">
        <f>L50+M50</f>
        <v>1051706</v>
      </c>
      <c r="O50" s="165">
        <f>'pü.mérleg Hivatal'!F48+'püm. GAMESZ. '!F48+'püm-TASZII.'!F48+püm.Brunszvik!F48+'püm Festetics'!F48</f>
        <v>0</v>
      </c>
      <c r="P50" s="165">
        <f>'pü.mérleg Hivatal'!G48+'püm. GAMESZ. '!G48+'püm-TASZII.'!G48+püm.Brunszvik!G48+'püm Festetics'!G48</f>
        <v>0</v>
      </c>
      <c r="Q50" s="165">
        <f>'pü.mérleg Hivatal'!H48+'püm. GAMESZ. '!H48+'püm-TASZII.'!H48+püm.Brunszvik!H48+'püm Festetics'!H48</f>
        <v>485907</v>
      </c>
      <c r="R50" s="165">
        <f>'pü.mérleg Hivatal'!I48+'püm. GAMESZ. '!I48+'püm-TASZII.'!I48+püm.Brunszvik!I48+'püm Festetics'!I48</f>
        <v>565799</v>
      </c>
      <c r="S50" s="301">
        <f>Q50+R50</f>
        <v>1051706</v>
      </c>
    </row>
    <row r="51" spans="1:19" x14ac:dyDescent="0.2">
      <c r="A51" s="1346">
        <f t="shared" si="0"/>
        <v>42</v>
      </c>
      <c r="B51" s="111" t="s">
        <v>0</v>
      </c>
      <c r="C51" s="556"/>
      <c r="D51" s="556"/>
      <c r="E51" s="556"/>
      <c r="F51" s="556"/>
      <c r="G51" s="556"/>
      <c r="H51" s="1420"/>
      <c r="I51" s="1420"/>
      <c r="J51" s="1421"/>
      <c r="K51" s="359" t="s">
        <v>221</v>
      </c>
      <c r="L51" s="165">
        <f>'pü.mérleg Hivatal'!C49+'püm. GAMESZ. '!C49+'püm-TASZII.'!C49+püm.Brunszvik!C49+'püm Festetics'!C49</f>
        <v>0</v>
      </c>
      <c r="M51" s="165">
        <f>'pü.mérleg Hivatal'!D49+'püm. GAMESZ. '!D49+püm.Brunszvik!D49+'püm Festetics'!D49+'püm-TASZII.'!D49</f>
        <v>47297</v>
      </c>
      <c r="N51" s="165">
        <f>'pü.mérleg Hivatal'!E49+'püm. GAMESZ. '!E49+püm.Brunszvik!E49+'püm Festetics'!E49+'püm-TASZII.'!E49</f>
        <v>47297</v>
      </c>
      <c r="O51" s="165">
        <f>'pü.mérleg Hivatal'!F49+'püm. GAMESZ. '!F49+püm.Brunszvik!F49+'püm Festetics'!F49+'püm-TASZII.'!F49</f>
        <v>0</v>
      </c>
      <c r="P51" s="165">
        <f>'pü.mérleg Hivatal'!G49+'püm. GAMESZ. '!G49+püm.Brunszvik!G49+'püm Festetics'!G49+'püm-TASZII.'!G49</f>
        <v>0</v>
      </c>
      <c r="Q51" s="165">
        <f>'pü.mérleg Hivatal'!H49+'püm. GAMESZ. '!H49+püm.Brunszvik!H49+'püm Festetics'!H49+'püm-TASZII.'!H49</f>
        <v>0</v>
      </c>
      <c r="R51" s="165">
        <f>M51+P51</f>
        <v>47297</v>
      </c>
      <c r="S51" s="301">
        <f>Q51+R51</f>
        <v>47297</v>
      </c>
    </row>
    <row r="52" spans="1:19" x14ac:dyDescent="0.2">
      <c r="A52" s="1346">
        <f t="shared" si="0"/>
        <v>43</v>
      </c>
      <c r="B52" s="111" t="s">
        <v>1</v>
      </c>
      <c r="C52" s="556"/>
      <c r="D52" s="556"/>
      <c r="E52" s="165"/>
      <c r="F52" s="165"/>
      <c r="G52" s="165"/>
      <c r="H52" s="1420"/>
      <c r="I52" s="1420"/>
      <c r="J52" s="301"/>
      <c r="K52" s="359" t="s">
        <v>13</v>
      </c>
      <c r="L52" s="165"/>
      <c r="M52" s="165"/>
      <c r="N52" s="165"/>
      <c r="O52" s="556"/>
      <c r="P52" s="556"/>
      <c r="Q52" s="165"/>
      <c r="R52" s="165"/>
      <c r="S52" s="301"/>
    </row>
    <row r="53" spans="1:19" x14ac:dyDescent="0.2">
      <c r="A53" s="1346">
        <f t="shared" si="0"/>
        <v>44</v>
      </c>
      <c r="B53" s="111"/>
      <c r="C53" s="556"/>
      <c r="D53" s="556"/>
      <c r="E53" s="556"/>
      <c r="F53" s="556"/>
      <c r="G53" s="556"/>
      <c r="H53" s="556"/>
      <c r="I53" s="556"/>
      <c r="J53" s="557"/>
      <c r="K53" s="359" t="s">
        <v>14</v>
      </c>
      <c r="L53" s="165"/>
      <c r="M53" s="165"/>
      <c r="N53" s="165"/>
      <c r="O53" s="556"/>
      <c r="P53" s="556"/>
      <c r="Q53" s="165"/>
      <c r="R53" s="165"/>
      <c r="S53" s="301"/>
    </row>
    <row r="54" spans="1:19" x14ac:dyDescent="0.2">
      <c r="A54" s="1346">
        <f t="shared" si="0"/>
        <v>45</v>
      </c>
      <c r="B54" s="111"/>
      <c r="C54" s="556"/>
      <c r="D54" s="556"/>
      <c r="E54" s="556"/>
      <c r="F54" s="556"/>
      <c r="G54" s="556"/>
      <c r="H54" s="556"/>
      <c r="I54" s="556"/>
      <c r="J54" s="557"/>
      <c r="K54" s="359" t="s">
        <v>15</v>
      </c>
      <c r="L54" s="165"/>
      <c r="M54" s="165"/>
      <c r="N54" s="165"/>
      <c r="O54" s="165"/>
      <c r="P54" s="165"/>
      <c r="Q54" s="165"/>
      <c r="R54" s="165"/>
      <c r="S54" s="301"/>
    </row>
    <row r="55" spans="1:19" ht="12" thickBot="1" x14ac:dyDescent="0.25">
      <c r="A55" s="1346">
        <f t="shared" si="0"/>
        <v>46</v>
      </c>
      <c r="B55" s="120" t="s">
        <v>390</v>
      </c>
      <c r="C55" s="201">
        <f>SUM(C40:C53)</f>
        <v>1134087</v>
      </c>
      <c r="D55" s="201">
        <f>SUM(D40:D53)</f>
        <v>1674806</v>
      </c>
      <c r="E55" s="201">
        <f>SUM(E40:E53)</f>
        <v>2808893</v>
      </c>
      <c r="F55" s="201">
        <f>SUM(F40:F54)</f>
        <v>0</v>
      </c>
      <c r="G55" s="201">
        <f t="shared" ref="G55:J55" si="25">SUM(G40:G54)</f>
        <v>0</v>
      </c>
      <c r="H55" s="201">
        <f t="shared" si="25"/>
        <v>1134087</v>
      </c>
      <c r="I55" s="201">
        <f t="shared" si="25"/>
        <v>1674806</v>
      </c>
      <c r="J55" s="201">
        <f t="shared" si="25"/>
        <v>2808893</v>
      </c>
      <c r="K55" s="489" t="s">
        <v>383</v>
      </c>
      <c r="L55" s="201">
        <f t="shared" ref="L55:S55" si="26">SUM(L40:L54)</f>
        <v>485907</v>
      </c>
      <c r="M55" s="201">
        <f t="shared" si="26"/>
        <v>789721</v>
      </c>
      <c r="N55" s="201">
        <f t="shared" si="26"/>
        <v>1275628</v>
      </c>
      <c r="O55" s="115">
        <f>SUM(O40:O54)</f>
        <v>0</v>
      </c>
      <c r="P55" s="115">
        <f>SUM(P40:P54)</f>
        <v>0</v>
      </c>
      <c r="Q55" s="115">
        <f>SUM(Q40:Q54)</f>
        <v>485907</v>
      </c>
      <c r="R55" s="115">
        <f t="shared" si="26"/>
        <v>789721</v>
      </c>
      <c r="S55" s="1412">
        <f t="shared" si="26"/>
        <v>1275628</v>
      </c>
    </row>
    <row r="56" spans="1:19" ht="12" thickBot="1" x14ac:dyDescent="0.25">
      <c r="A56" s="525">
        <f t="shared" si="0"/>
        <v>47</v>
      </c>
      <c r="B56" s="321" t="s">
        <v>385</v>
      </c>
      <c r="C56" s="528">
        <f>C35+C55</f>
        <v>1887958</v>
      </c>
      <c r="D56" s="528">
        <f>D35+D55</f>
        <v>2863309</v>
      </c>
      <c r="E56" s="1407">
        <f>E35+E55</f>
        <v>4751267</v>
      </c>
      <c r="F56" s="1407">
        <f>F35+F55</f>
        <v>0</v>
      </c>
      <c r="G56" s="1407">
        <f t="shared" ref="G56:I56" si="27">G35+G55</f>
        <v>0</v>
      </c>
      <c r="H56" s="1407">
        <f t="shared" si="27"/>
        <v>1887958</v>
      </c>
      <c r="I56" s="1407">
        <f t="shared" si="27"/>
        <v>2863309</v>
      </c>
      <c r="J56" s="892">
        <f>H56+I56</f>
        <v>4751267</v>
      </c>
      <c r="K56" s="1411" t="s">
        <v>384</v>
      </c>
      <c r="L56" s="528">
        <f t="shared" ref="L56:R56" si="28">L35+L55</f>
        <v>1887958</v>
      </c>
      <c r="M56" s="528">
        <f t="shared" si="28"/>
        <v>2863309</v>
      </c>
      <c r="N56" s="1407">
        <f t="shared" si="28"/>
        <v>4751267</v>
      </c>
      <c r="O56" s="170">
        <f>O35+O55</f>
        <v>0</v>
      </c>
      <c r="P56" s="170">
        <f>P35+P55</f>
        <v>0</v>
      </c>
      <c r="Q56" s="1410">
        <f t="shared" si="28"/>
        <v>1887958</v>
      </c>
      <c r="R56" s="1410">
        <f t="shared" si="28"/>
        <v>2863309</v>
      </c>
      <c r="S56" s="529">
        <f>Q56+R56</f>
        <v>4751267</v>
      </c>
    </row>
    <row r="57" spans="1:19" x14ac:dyDescent="0.2">
      <c r="B57" s="125"/>
      <c r="C57" s="124"/>
      <c r="D57" s="124"/>
      <c r="E57" s="124"/>
      <c r="F57" s="124"/>
      <c r="G57" s="124"/>
      <c r="H57" s="124"/>
      <c r="I57" s="124"/>
      <c r="J57" s="124"/>
      <c r="K57" s="115"/>
      <c r="L57" s="124"/>
      <c r="M57" s="124"/>
      <c r="N57" s="124"/>
      <c r="O57" s="8"/>
      <c r="P57" s="8"/>
      <c r="Q57" s="8"/>
    </row>
    <row r="63" spans="1:19" x14ac:dyDescent="0.2">
      <c r="M63" s="111"/>
    </row>
  </sheetData>
  <sheetProtection selectLockedCells="1" selectUnlockedCells="1"/>
  <mergeCells count="15">
    <mergeCell ref="A1:S1"/>
    <mergeCell ref="A3:S3"/>
    <mergeCell ref="A4:S4"/>
    <mergeCell ref="A5:S5"/>
    <mergeCell ref="O7:P7"/>
    <mergeCell ref="Q7:S7"/>
    <mergeCell ref="C6:J6"/>
    <mergeCell ref="L6:S6"/>
    <mergeCell ref="A6:A8"/>
    <mergeCell ref="L7:N7"/>
    <mergeCell ref="B6:B7"/>
    <mergeCell ref="K6:K7"/>
    <mergeCell ref="C7:E7"/>
    <mergeCell ref="F7:G7"/>
    <mergeCell ref="H7:J7"/>
  </mergeCells>
  <phoneticPr fontId="33" type="noConversion"/>
  <pageMargins left="0.19685039370078741" right="0.19685039370078741" top="0.19685039370078741" bottom="0.19685039370078741" header="0.51181102362204722" footer="0.51181102362204722"/>
  <pageSetup paperSize="9" scale="60" firstPageNumber="0" orientation="landscape" horizontalDpi="4294967293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rgb="FF00B0F0"/>
    <pageSetUpPr fitToPage="1"/>
  </sheetPr>
  <dimension ref="A1:S55"/>
  <sheetViews>
    <sheetView topLeftCell="A16" zoomScaleNormal="100" workbookViewId="0">
      <selection activeCell="P14" sqref="P14"/>
    </sheetView>
  </sheetViews>
  <sheetFormatPr defaultColWidth="9.140625" defaultRowHeight="11.25" x14ac:dyDescent="0.2"/>
  <cols>
    <col min="1" max="1" width="3.7109375" style="100" customWidth="1"/>
    <col min="2" max="2" width="36.140625" style="100" customWidth="1"/>
    <col min="3" max="4" width="10.28515625" style="101" customWidth="1"/>
    <col min="5" max="10" width="9" style="101" customWidth="1"/>
    <col min="11" max="11" width="36.140625" style="101" customWidth="1"/>
    <col min="12" max="12" width="7.85546875" style="101" customWidth="1"/>
    <col min="13" max="13" width="10.140625" style="101" customWidth="1"/>
    <col min="14" max="14" width="10" style="101" customWidth="1"/>
    <col min="15" max="15" width="9.140625" style="8"/>
    <col min="16" max="16" width="9.140625" style="163"/>
    <col min="17" max="16384" width="9.140625" style="8"/>
  </cols>
  <sheetData>
    <row r="1" spans="1:19" ht="12.75" customHeight="1" x14ac:dyDescent="0.2">
      <c r="A1" s="1454" t="s">
        <v>1249</v>
      </c>
      <c r="B1" s="1454"/>
      <c r="C1" s="1454"/>
      <c r="D1" s="1454"/>
      <c r="E1" s="1454"/>
      <c r="F1" s="1454"/>
      <c r="G1" s="1454"/>
      <c r="H1" s="1454"/>
      <c r="I1" s="1454"/>
      <c r="J1" s="1454"/>
      <c r="K1" s="1454"/>
      <c r="L1" s="1454"/>
      <c r="M1" s="1454"/>
      <c r="N1" s="1454"/>
      <c r="O1" s="1454"/>
      <c r="P1" s="1454"/>
      <c r="Q1" s="1454"/>
      <c r="R1" s="1454"/>
      <c r="S1" s="1454"/>
    </row>
    <row r="2" spans="1:19" x14ac:dyDescent="0.2">
      <c r="K2" s="102"/>
      <c r="L2" s="102"/>
      <c r="M2" s="102"/>
      <c r="N2" s="102"/>
    </row>
    <row r="3" spans="1:19" x14ac:dyDescent="0.2">
      <c r="K3" s="102"/>
      <c r="L3" s="102"/>
      <c r="M3" s="102"/>
      <c r="N3" s="102"/>
    </row>
    <row r="4" spans="1:19" s="77" customFormat="1" ht="12.75" customHeight="1" x14ac:dyDescent="0.2">
      <c r="A4" s="1455" t="s">
        <v>73</v>
      </c>
      <c r="B4" s="1455"/>
      <c r="C4" s="1455"/>
      <c r="D4" s="1455"/>
      <c r="E4" s="1455"/>
      <c r="F4" s="1455"/>
      <c r="G4" s="1455"/>
      <c r="H4" s="1455"/>
      <c r="I4" s="1455"/>
      <c r="J4" s="1455"/>
      <c r="K4" s="1455"/>
      <c r="L4" s="1455"/>
      <c r="M4" s="1455"/>
      <c r="N4" s="1455"/>
      <c r="O4" s="1455"/>
      <c r="P4" s="1455"/>
      <c r="Q4" s="1455"/>
      <c r="R4" s="1455"/>
      <c r="S4" s="1455"/>
    </row>
    <row r="5" spans="1:19" s="77" customFormat="1" ht="12.75" customHeight="1" x14ac:dyDescent="0.2">
      <c r="A5" s="1561" t="s">
        <v>166</v>
      </c>
      <c r="B5" s="1561"/>
      <c r="C5" s="1561"/>
      <c r="D5" s="1561"/>
      <c r="E5" s="1561"/>
      <c r="F5" s="1561"/>
      <c r="G5" s="1561"/>
      <c r="H5" s="1561"/>
      <c r="I5" s="1561"/>
      <c r="J5" s="1561"/>
      <c r="K5" s="1561"/>
      <c r="L5" s="1561"/>
      <c r="M5" s="1561"/>
      <c r="N5" s="1561"/>
      <c r="O5" s="1561"/>
      <c r="P5" s="1561"/>
      <c r="Q5" s="1561"/>
      <c r="R5" s="1561"/>
      <c r="S5" s="1561"/>
    </row>
    <row r="6" spans="1:19" s="77" customFormat="1" ht="12.75" customHeight="1" x14ac:dyDescent="0.2">
      <c r="A6" s="1455" t="s">
        <v>1236</v>
      </c>
      <c r="B6" s="1455"/>
      <c r="C6" s="1455"/>
      <c r="D6" s="1455"/>
      <c r="E6" s="1455"/>
      <c r="F6" s="1455"/>
      <c r="G6" s="1455"/>
      <c r="H6" s="1455"/>
      <c r="I6" s="1455"/>
      <c r="J6" s="1455"/>
      <c r="K6" s="1455"/>
      <c r="L6" s="1455"/>
      <c r="M6" s="1455"/>
      <c r="N6" s="1455"/>
      <c r="O6" s="1455"/>
      <c r="P6" s="1455"/>
      <c r="Q6" s="1455"/>
      <c r="R6" s="1455"/>
      <c r="S6" s="1455"/>
    </row>
    <row r="7" spans="1:19" s="77" customFormat="1" ht="12.75" customHeight="1" x14ac:dyDescent="0.2">
      <c r="A7" s="1457" t="s">
        <v>246</v>
      </c>
      <c r="B7" s="1457"/>
      <c r="C7" s="1457"/>
      <c r="D7" s="1457"/>
      <c r="E7" s="1457"/>
      <c r="F7" s="1457"/>
      <c r="G7" s="1457"/>
      <c r="H7" s="1457"/>
      <c r="I7" s="1457"/>
      <c r="J7" s="1457"/>
      <c r="K7" s="1457"/>
      <c r="L7" s="1457"/>
      <c r="M7" s="1457"/>
      <c r="N7" s="1457"/>
      <c r="O7" s="1457"/>
      <c r="P7" s="1457"/>
      <c r="Q7" s="1457"/>
      <c r="R7" s="1457"/>
      <c r="S7" s="1457"/>
    </row>
    <row r="8" spans="1:19" s="77" customFormat="1" ht="12.75" customHeight="1" x14ac:dyDescent="0.2">
      <c r="A8" s="1461" t="s">
        <v>53</v>
      </c>
      <c r="B8" s="1463" t="s">
        <v>54</v>
      </c>
      <c r="C8" s="1448" t="s">
        <v>55</v>
      </c>
      <c r="D8" s="1449"/>
      <c r="E8" s="1449"/>
      <c r="F8" s="1449"/>
      <c r="G8" s="1449"/>
      <c r="H8" s="1449"/>
      <c r="I8" s="1449"/>
      <c r="J8" s="1450"/>
      <c r="K8" s="1559" t="s">
        <v>56</v>
      </c>
      <c r="L8" s="1451" t="s">
        <v>57</v>
      </c>
      <c r="M8" s="1452"/>
      <c r="N8" s="1452"/>
      <c r="O8" s="1452"/>
      <c r="P8" s="1452"/>
      <c r="Q8" s="1452"/>
      <c r="R8" s="1452"/>
      <c r="S8" s="1453"/>
    </row>
    <row r="9" spans="1:19" s="77" customFormat="1" ht="12.75" customHeight="1" x14ac:dyDescent="0.2">
      <c r="A9" s="1461"/>
      <c r="B9" s="1463"/>
      <c r="C9" s="1458" t="s">
        <v>1237</v>
      </c>
      <c r="D9" s="1458"/>
      <c r="E9" s="1459"/>
      <c r="F9" s="1466" t="s">
        <v>1232</v>
      </c>
      <c r="G9" s="1467"/>
      <c r="H9" s="1466" t="s">
        <v>1246</v>
      </c>
      <c r="I9" s="1467"/>
      <c r="J9" s="1467"/>
      <c r="K9" s="1560"/>
      <c r="L9" s="1460" t="s">
        <v>1237</v>
      </c>
      <c r="M9" s="1460"/>
      <c r="N9" s="1460"/>
      <c r="O9" s="1446" t="s">
        <v>1232</v>
      </c>
      <c r="P9" s="1447"/>
      <c r="Q9" s="1446" t="s">
        <v>1244</v>
      </c>
      <c r="R9" s="1447"/>
      <c r="S9" s="1447"/>
    </row>
    <row r="10" spans="1:19" s="78" customFormat="1" ht="36.6" customHeight="1" x14ac:dyDescent="0.2">
      <c r="A10" s="1462"/>
      <c r="B10" s="1382" t="s">
        <v>58</v>
      </c>
      <c r="C10" s="1369" t="s">
        <v>59</v>
      </c>
      <c r="D10" s="1369" t="s">
        <v>60</v>
      </c>
      <c r="E10" s="1401" t="s">
        <v>61</v>
      </c>
      <c r="F10" s="1371" t="s">
        <v>59</v>
      </c>
      <c r="G10" s="1371" t="s">
        <v>60</v>
      </c>
      <c r="H10" s="1371" t="s">
        <v>59</v>
      </c>
      <c r="I10" s="1371" t="s">
        <v>60</v>
      </c>
      <c r="J10" s="1371" t="s">
        <v>61</v>
      </c>
      <c r="K10" s="1367" t="s">
        <v>62</v>
      </c>
      <c r="L10" s="1369" t="s">
        <v>59</v>
      </c>
      <c r="M10" s="1369" t="s">
        <v>60</v>
      </c>
      <c r="N10" s="1369" t="s">
        <v>61</v>
      </c>
      <c r="O10" s="1371" t="s">
        <v>59</v>
      </c>
      <c r="P10" s="1371" t="s">
        <v>60</v>
      </c>
      <c r="Q10" s="1371" t="s">
        <v>59</v>
      </c>
      <c r="R10" s="1371" t="s">
        <v>60</v>
      </c>
      <c r="S10" s="1371" t="s">
        <v>61</v>
      </c>
    </row>
    <row r="11" spans="1:19" ht="11.45" customHeight="1" x14ac:dyDescent="0.2">
      <c r="A11" s="1385">
        <v>1</v>
      </c>
      <c r="B11" s="1386" t="s">
        <v>22</v>
      </c>
      <c r="C11" s="498"/>
      <c r="D11" s="498"/>
      <c r="E11" s="498"/>
      <c r="F11" s="498"/>
      <c r="G11" s="498"/>
      <c r="H11" s="498"/>
      <c r="I11" s="498"/>
      <c r="J11" s="498"/>
      <c r="K11" s="1399" t="s">
        <v>23</v>
      </c>
      <c r="L11" s="498"/>
      <c r="M11" s="498"/>
      <c r="N11" s="1375"/>
      <c r="O11" s="1376"/>
      <c r="P11" s="1375"/>
      <c r="Q11" s="498"/>
      <c r="R11" s="498"/>
      <c r="S11" s="1393"/>
    </row>
    <row r="12" spans="1:19" x14ac:dyDescent="0.2">
      <c r="A12" s="1346">
        <f t="shared" ref="A12:A54" si="0">A11+1</f>
        <v>2</v>
      </c>
      <c r="B12" s="109" t="s">
        <v>33</v>
      </c>
      <c r="C12" s="161"/>
      <c r="D12" s="161"/>
      <c r="E12" s="161">
        <f>SUM(C12:D12)</f>
        <v>0</v>
      </c>
      <c r="F12" s="161"/>
      <c r="G12" s="161"/>
      <c r="H12" s="161"/>
      <c r="I12" s="161"/>
      <c r="J12" s="161">
        <f>SUM(H12:I12)</f>
        <v>0</v>
      </c>
      <c r="K12" s="319" t="s">
        <v>197</v>
      </c>
      <c r="L12" s="161">
        <v>107891</v>
      </c>
      <c r="M12" s="161">
        <v>121081</v>
      </c>
      <c r="N12" s="198">
        <f>SUM(L12:M12)</f>
        <v>228972</v>
      </c>
      <c r="O12" s="164"/>
      <c r="P12" s="165"/>
      <c r="Q12" s="161">
        <f>L12+O12</f>
        <v>107891</v>
      </c>
      <c r="R12" s="161">
        <f>M12+P12</f>
        <v>121081</v>
      </c>
      <c r="S12" s="299">
        <f>SUM(Q12:R12)</f>
        <v>228972</v>
      </c>
    </row>
    <row r="13" spans="1:19" x14ac:dyDescent="0.2">
      <c r="A13" s="1346">
        <f t="shared" si="0"/>
        <v>3</v>
      </c>
      <c r="B13" s="109" t="s">
        <v>34</v>
      </c>
      <c r="C13" s="161"/>
      <c r="D13" s="161"/>
      <c r="E13" s="161">
        <f>SUM(C13:D13)</f>
        <v>0</v>
      </c>
      <c r="F13" s="161"/>
      <c r="G13" s="161"/>
      <c r="H13" s="161"/>
      <c r="I13" s="161"/>
      <c r="J13" s="161">
        <f>SUM(H13:I13)</f>
        <v>0</v>
      </c>
      <c r="K13" s="485" t="s">
        <v>198</v>
      </c>
      <c r="L13" s="161">
        <v>959</v>
      </c>
      <c r="M13" s="161">
        <v>31949</v>
      </c>
      <c r="N13" s="198">
        <f>SUM(L13:M13)</f>
        <v>32908</v>
      </c>
      <c r="O13" s="164"/>
      <c r="P13" s="165"/>
      <c r="Q13" s="161">
        <f t="shared" ref="Q13:Q14" si="1">L13+O13</f>
        <v>959</v>
      </c>
      <c r="R13" s="161">
        <f t="shared" ref="R13:R14" si="2">M13+P13</f>
        <v>31949</v>
      </c>
      <c r="S13" s="299">
        <f>SUM(Q13:R13)</f>
        <v>32908</v>
      </c>
    </row>
    <row r="14" spans="1:19" x14ac:dyDescent="0.2">
      <c r="A14" s="1346">
        <f t="shared" si="0"/>
        <v>4</v>
      </c>
      <c r="B14" s="109" t="s">
        <v>1204</v>
      </c>
      <c r="C14" s="161">
        <v>8954</v>
      </c>
      <c r="D14" s="161"/>
      <c r="E14" s="161">
        <f>SUM(C14:D14)</f>
        <v>8954</v>
      </c>
      <c r="F14" s="161"/>
      <c r="G14" s="161"/>
      <c r="H14" s="161">
        <f>C14+F14</f>
        <v>8954</v>
      </c>
      <c r="I14" s="161">
        <f>D14+G14</f>
        <v>0</v>
      </c>
      <c r="J14" s="161">
        <f>SUM(H14:I14)</f>
        <v>8954</v>
      </c>
      <c r="K14" s="319" t="s">
        <v>199</v>
      </c>
      <c r="L14" s="161">
        <v>618</v>
      </c>
      <c r="M14" s="161">
        <v>88686</v>
      </c>
      <c r="N14" s="198">
        <f>SUM(L14:M14)</f>
        <v>89304</v>
      </c>
      <c r="O14" s="164"/>
      <c r="P14" s="165"/>
      <c r="Q14" s="161">
        <f t="shared" si="1"/>
        <v>618</v>
      </c>
      <c r="R14" s="161">
        <f t="shared" si="2"/>
        <v>88686</v>
      </c>
      <c r="S14" s="299">
        <f>SUM(Q14:R14)</f>
        <v>89304</v>
      </c>
    </row>
    <row r="15" spans="1:19" ht="12" customHeight="1" x14ac:dyDescent="0.2">
      <c r="A15" s="1346">
        <f t="shared" si="0"/>
        <v>5</v>
      </c>
      <c r="B15" s="82"/>
      <c r="C15" s="161"/>
      <c r="D15" s="161"/>
      <c r="E15" s="161"/>
      <c r="F15" s="161"/>
      <c r="G15" s="161"/>
      <c r="H15" s="161"/>
      <c r="I15" s="161"/>
      <c r="J15" s="161"/>
      <c r="K15" s="319"/>
      <c r="L15" s="161"/>
      <c r="M15" s="161"/>
      <c r="N15" s="198"/>
      <c r="O15" s="164"/>
      <c r="P15" s="165"/>
      <c r="Q15" s="161"/>
      <c r="R15" s="161"/>
      <c r="S15" s="299"/>
    </row>
    <row r="16" spans="1:19" x14ac:dyDescent="0.2">
      <c r="A16" s="1346">
        <f t="shared" si="0"/>
        <v>6</v>
      </c>
      <c r="B16" s="109" t="s">
        <v>35</v>
      </c>
      <c r="C16" s="161"/>
      <c r="D16" s="161"/>
      <c r="E16" s="161">
        <f>SUM(C16:D16)</f>
        <v>0</v>
      </c>
      <c r="F16" s="161"/>
      <c r="G16" s="161"/>
      <c r="H16" s="161"/>
      <c r="I16" s="161"/>
      <c r="J16" s="161">
        <f>SUM(H16:I16)</f>
        <v>0</v>
      </c>
      <c r="K16" s="319" t="s">
        <v>26</v>
      </c>
      <c r="L16" s="165">
        <v>0</v>
      </c>
      <c r="M16" s="165">
        <v>0</v>
      </c>
      <c r="N16" s="198">
        <f>L16+M16</f>
        <v>0</v>
      </c>
      <c r="O16" s="164"/>
      <c r="P16" s="165"/>
      <c r="Q16" s="165">
        <v>0</v>
      </c>
      <c r="R16" s="165">
        <v>0</v>
      </c>
      <c r="S16" s="299">
        <f>Q16+R16</f>
        <v>0</v>
      </c>
    </row>
    <row r="17" spans="1:19" x14ac:dyDescent="0.2">
      <c r="A17" s="1346">
        <f t="shared" si="0"/>
        <v>7</v>
      </c>
      <c r="B17" s="109"/>
      <c r="C17" s="161"/>
      <c r="D17" s="161"/>
      <c r="E17" s="161"/>
      <c r="F17" s="161"/>
      <c r="G17" s="161"/>
      <c r="H17" s="161"/>
      <c r="I17" s="161"/>
      <c r="J17" s="161"/>
      <c r="K17" s="319" t="s">
        <v>28</v>
      </c>
      <c r="L17" s="165"/>
      <c r="M17" s="165"/>
      <c r="N17" s="198"/>
      <c r="O17" s="164"/>
      <c r="P17" s="165"/>
      <c r="Q17" s="165"/>
      <c r="R17" s="165"/>
      <c r="S17" s="299"/>
    </row>
    <row r="18" spans="1:19" x14ac:dyDescent="0.2">
      <c r="A18" s="1346">
        <f t="shared" si="0"/>
        <v>8</v>
      </c>
      <c r="B18" s="109" t="s">
        <v>36</v>
      </c>
      <c r="C18" s="161"/>
      <c r="D18" s="161"/>
      <c r="E18" s="161">
        <f>SUM(C18:D18)</f>
        <v>0</v>
      </c>
      <c r="F18" s="161"/>
      <c r="G18" s="161"/>
      <c r="H18" s="161"/>
      <c r="I18" s="161"/>
      <c r="J18" s="161">
        <f>SUM(H18:I18)</f>
        <v>0</v>
      </c>
      <c r="K18" s="319" t="s">
        <v>388</v>
      </c>
      <c r="L18" s="165">
        <v>38</v>
      </c>
      <c r="M18" s="165">
        <f>mc.pe.átad!F65</f>
        <v>0</v>
      </c>
      <c r="N18" s="165">
        <f>L18+M18</f>
        <v>38</v>
      </c>
      <c r="O18" s="164"/>
      <c r="P18" s="165"/>
      <c r="Q18" s="165">
        <f>L18+O18</f>
        <v>38</v>
      </c>
      <c r="R18" s="165">
        <f>M18+P18</f>
        <v>0</v>
      </c>
      <c r="S18" s="301">
        <f>Q18+R18</f>
        <v>38</v>
      </c>
    </row>
    <row r="19" spans="1:19" x14ac:dyDescent="0.2">
      <c r="A19" s="1346">
        <f t="shared" si="0"/>
        <v>9</v>
      </c>
      <c r="B19" s="112" t="s">
        <v>37</v>
      </c>
      <c r="C19" s="198"/>
      <c r="D19" s="198"/>
      <c r="E19" s="198"/>
      <c r="F19" s="198"/>
      <c r="G19" s="198"/>
      <c r="H19" s="198"/>
      <c r="I19" s="198"/>
      <c r="J19" s="198"/>
      <c r="K19" s="319" t="s">
        <v>387</v>
      </c>
      <c r="L19" s="165">
        <f>mc.pe.átad!E69</f>
        <v>0</v>
      </c>
      <c r="M19" s="165">
        <f>mc.pe.átad!F69</f>
        <v>0</v>
      </c>
      <c r="N19" s="165">
        <f>mc.pe.átad!G69</f>
        <v>0</v>
      </c>
      <c r="O19" s="164"/>
      <c r="P19" s="165"/>
      <c r="Q19" s="165">
        <f>mc.pe.átad!J69</f>
        <v>0</v>
      </c>
      <c r="R19" s="165">
        <f>mc.pe.átad!K69</f>
        <v>0</v>
      </c>
      <c r="S19" s="301">
        <f>mc.pe.átad!L69</f>
        <v>0</v>
      </c>
    </row>
    <row r="20" spans="1:19" x14ac:dyDescent="0.2">
      <c r="A20" s="1346">
        <f t="shared" si="0"/>
        <v>10</v>
      </c>
      <c r="B20" s="109" t="s">
        <v>176</v>
      </c>
      <c r="C20" s="198"/>
      <c r="D20" s="198">
        <v>465</v>
      </c>
      <c r="E20" s="198">
        <f>SUM(C20:D20)</f>
        <v>465</v>
      </c>
      <c r="F20" s="198"/>
      <c r="G20" s="198"/>
      <c r="H20" s="198">
        <f>C20+F20</f>
        <v>0</v>
      </c>
      <c r="I20" s="198">
        <f>D20+G20</f>
        <v>465</v>
      </c>
      <c r="J20" s="198">
        <f>SUM(H20:I20)</f>
        <v>465</v>
      </c>
      <c r="K20" s="319" t="s">
        <v>204</v>
      </c>
      <c r="L20" s="165"/>
      <c r="M20" s="165"/>
      <c r="N20" s="165"/>
      <c r="O20" s="164"/>
      <c r="P20" s="165"/>
      <c r="Q20" s="165"/>
      <c r="R20" s="165"/>
      <c r="S20" s="301"/>
    </row>
    <row r="21" spans="1:19" x14ac:dyDescent="0.2">
      <c r="A21" s="1346">
        <f t="shared" si="0"/>
        <v>11</v>
      </c>
      <c r="B21" s="122"/>
      <c r="C21" s="198"/>
      <c r="D21" s="198"/>
      <c r="E21" s="198"/>
      <c r="F21" s="198"/>
      <c r="G21" s="198"/>
      <c r="H21" s="198"/>
      <c r="I21" s="198"/>
      <c r="J21" s="198"/>
      <c r="K21" s="319" t="s">
        <v>380</v>
      </c>
      <c r="L21" s="165"/>
      <c r="M21" s="165"/>
      <c r="N21" s="165"/>
      <c r="O21" s="164"/>
      <c r="P21" s="165"/>
      <c r="Q21" s="165"/>
      <c r="R21" s="165"/>
      <c r="S21" s="301"/>
    </row>
    <row r="22" spans="1:19" s="79" customFormat="1" x14ac:dyDescent="0.2">
      <c r="A22" s="1346">
        <f t="shared" si="0"/>
        <v>12</v>
      </c>
      <c r="B22" s="122" t="s">
        <v>39</v>
      </c>
      <c r="C22" s="198"/>
      <c r="D22" s="198"/>
      <c r="E22" s="198"/>
      <c r="F22" s="198"/>
      <c r="G22" s="198"/>
      <c r="H22" s="198"/>
      <c r="I22" s="198"/>
      <c r="J22" s="198"/>
      <c r="K22" s="319" t="s">
        <v>381</v>
      </c>
      <c r="L22" s="165"/>
      <c r="M22" s="165"/>
      <c r="N22" s="165"/>
      <c r="O22" s="456"/>
      <c r="P22" s="200"/>
      <c r="Q22" s="165"/>
      <c r="R22" s="165"/>
      <c r="S22" s="301"/>
    </row>
    <row r="23" spans="1:19" s="79" customFormat="1" x14ac:dyDescent="0.2">
      <c r="A23" s="1346">
        <f t="shared" si="0"/>
        <v>13</v>
      </c>
      <c r="B23" s="122" t="s">
        <v>40</v>
      </c>
      <c r="C23" s="198"/>
      <c r="D23" s="198"/>
      <c r="E23" s="198"/>
      <c r="F23" s="198"/>
      <c r="G23" s="198"/>
      <c r="H23" s="198"/>
      <c r="I23" s="198"/>
      <c r="J23" s="198"/>
      <c r="K23" s="359"/>
      <c r="L23" s="165"/>
      <c r="M23" s="165"/>
      <c r="N23" s="165"/>
      <c r="O23" s="456"/>
      <c r="P23" s="200"/>
      <c r="Q23" s="165"/>
      <c r="R23" s="165"/>
      <c r="S23" s="301"/>
    </row>
    <row r="24" spans="1:19" x14ac:dyDescent="0.2">
      <c r="A24" s="1346">
        <f t="shared" si="0"/>
        <v>14</v>
      </c>
      <c r="B24" s="109" t="s">
        <v>41</v>
      </c>
      <c r="C24" s="486"/>
      <c r="D24" s="486"/>
      <c r="E24" s="486"/>
      <c r="F24" s="486"/>
      <c r="G24" s="486"/>
      <c r="H24" s="486"/>
      <c r="I24" s="486"/>
      <c r="J24" s="486"/>
      <c r="K24" s="487" t="s">
        <v>63</v>
      </c>
      <c r="L24" s="199">
        <f>SUM(L12:L22)</f>
        <v>109506</v>
      </c>
      <c r="M24" s="199">
        <f>SUM(M12:M22)</f>
        <v>241716</v>
      </c>
      <c r="N24" s="199">
        <f>SUM(N12:N22)</f>
        <v>351222</v>
      </c>
      <c r="O24" s="164">
        <f>SUM(O12:O23)</f>
        <v>0</v>
      </c>
      <c r="P24" s="165">
        <f>SUM(P12:P23)</f>
        <v>0</v>
      </c>
      <c r="Q24" s="199">
        <f>SUM(Q12:Q22)</f>
        <v>109506</v>
      </c>
      <c r="R24" s="199">
        <f>SUM(R12:R22)</f>
        <v>241716</v>
      </c>
      <c r="S24" s="302">
        <f>SUM(S12:S22)</f>
        <v>351222</v>
      </c>
    </row>
    <row r="25" spans="1:19" x14ac:dyDescent="0.2">
      <c r="A25" s="1346">
        <f t="shared" si="0"/>
        <v>15</v>
      </c>
      <c r="B25" s="109" t="s">
        <v>42</v>
      </c>
      <c r="C25" s="198"/>
      <c r="D25" s="198"/>
      <c r="E25" s="198"/>
      <c r="F25" s="198"/>
      <c r="G25" s="198"/>
      <c r="H25" s="198">
        <f>C25+F25</f>
        <v>0</v>
      </c>
      <c r="I25" s="198">
        <f>D25+G25</f>
        <v>0</v>
      </c>
      <c r="J25" s="198">
        <f>H25+I25</f>
        <v>0</v>
      </c>
      <c r="K25" s="359"/>
      <c r="L25" s="165"/>
      <c r="M25" s="165"/>
      <c r="N25" s="165"/>
      <c r="O25" s="164"/>
      <c r="P25" s="165"/>
      <c r="Q25" s="165"/>
      <c r="R25" s="165"/>
      <c r="S25" s="301"/>
    </row>
    <row r="26" spans="1:19" x14ac:dyDescent="0.2">
      <c r="A26" s="1346">
        <f t="shared" si="0"/>
        <v>16</v>
      </c>
      <c r="B26" s="109" t="s">
        <v>43</v>
      </c>
      <c r="C26" s="373"/>
      <c r="D26" s="373"/>
      <c r="E26" s="373"/>
      <c r="F26" s="373"/>
      <c r="G26" s="373"/>
      <c r="H26" s="373"/>
      <c r="I26" s="373"/>
      <c r="J26" s="373"/>
      <c r="K26" s="488" t="s">
        <v>32</v>
      </c>
      <c r="L26" s="201"/>
      <c r="M26" s="201"/>
      <c r="N26" s="165"/>
      <c r="O26" s="164"/>
      <c r="P26" s="165"/>
      <c r="Q26" s="201"/>
      <c r="R26" s="201"/>
      <c r="S26" s="301"/>
    </row>
    <row r="27" spans="1:19" x14ac:dyDescent="0.2">
      <c r="A27" s="1346">
        <f t="shared" si="0"/>
        <v>17</v>
      </c>
      <c r="B27" s="109" t="s">
        <v>44</v>
      </c>
      <c r="C27" s="161"/>
      <c r="D27" s="161"/>
      <c r="E27" s="161"/>
      <c r="F27" s="161"/>
      <c r="G27" s="161"/>
      <c r="H27" s="161"/>
      <c r="I27" s="161"/>
      <c r="J27" s="161"/>
      <c r="K27" s="319" t="s">
        <v>208</v>
      </c>
      <c r="L27" s="165"/>
      <c r="M27" s="165">
        <v>3200</v>
      </c>
      <c r="N27" s="165">
        <f>SUM(L27:M27)</f>
        <v>3200</v>
      </c>
      <c r="O27" s="164"/>
      <c r="P27" s="165"/>
      <c r="Q27" s="165">
        <f>L27+O27</f>
        <v>0</v>
      </c>
      <c r="R27" s="165">
        <f>M27+P27</f>
        <v>3200</v>
      </c>
      <c r="S27" s="301">
        <f>SUM(Q27:R27)</f>
        <v>3200</v>
      </c>
    </row>
    <row r="28" spans="1:19" x14ac:dyDescent="0.2">
      <c r="A28" s="1346">
        <f t="shared" si="0"/>
        <v>18</v>
      </c>
      <c r="B28" s="109"/>
      <c r="C28" s="161"/>
      <c r="D28" s="161"/>
      <c r="E28" s="161"/>
      <c r="F28" s="161"/>
      <c r="G28" s="161"/>
      <c r="H28" s="161"/>
      <c r="I28" s="161"/>
      <c r="J28" s="161"/>
      <c r="K28" s="319" t="s">
        <v>29</v>
      </c>
      <c r="L28" s="165"/>
      <c r="M28" s="165"/>
      <c r="N28" s="165"/>
      <c r="O28" s="164"/>
      <c r="P28" s="165"/>
      <c r="Q28" s="165"/>
      <c r="R28" s="165"/>
      <c r="S28" s="301"/>
    </row>
    <row r="29" spans="1:19" x14ac:dyDescent="0.2">
      <c r="A29" s="1346">
        <f t="shared" si="0"/>
        <v>19</v>
      </c>
      <c r="B29" s="122" t="s">
        <v>47</v>
      </c>
      <c r="C29" s="161"/>
      <c r="D29" s="161"/>
      <c r="E29" s="161"/>
      <c r="F29" s="161"/>
      <c r="G29" s="161"/>
      <c r="H29" s="161"/>
      <c r="I29" s="161"/>
      <c r="J29" s="161"/>
      <c r="K29" s="319" t="s">
        <v>30</v>
      </c>
      <c r="L29" s="165"/>
      <c r="M29" s="165"/>
      <c r="N29" s="165"/>
      <c r="O29" s="164"/>
      <c r="P29" s="165"/>
      <c r="Q29" s="165"/>
      <c r="R29" s="165"/>
      <c r="S29" s="301"/>
    </row>
    <row r="30" spans="1:19" s="79" customFormat="1" x14ac:dyDescent="0.2">
      <c r="A30" s="1346">
        <f t="shared" si="0"/>
        <v>20</v>
      </c>
      <c r="B30" s="122" t="s">
        <v>45</v>
      </c>
      <c r="C30" s="161"/>
      <c r="D30" s="161"/>
      <c r="E30" s="161"/>
      <c r="F30" s="161"/>
      <c r="G30" s="161"/>
      <c r="H30" s="161"/>
      <c r="I30" s="161"/>
      <c r="J30" s="161"/>
      <c r="K30" s="319" t="s">
        <v>389</v>
      </c>
      <c r="L30" s="165"/>
      <c r="M30" s="165"/>
      <c r="N30" s="165"/>
      <c r="O30" s="456"/>
      <c r="P30" s="200"/>
      <c r="Q30" s="165"/>
      <c r="R30" s="165"/>
      <c r="S30" s="301"/>
    </row>
    <row r="31" spans="1:19" x14ac:dyDescent="0.2">
      <c r="A31" s="1346">
        <f t="shared" si="0"/>
        <v>21</v>
      </c>
      <c r="B31" s="122"/>
      <c r="C31" s="161"/>
      <c r="D31" s="161"/>
      <c r="E31" s="161"/>
      <c r="F31" s="161"/>
      <c r="G31" s="161"/>
      <c r="H31" s="161"/>
      <c r="I31" s="161"/>
      <c r="J31" s="161"/>
      <c r="K31" s="319" t="s">
        <v>386</v>
      </c>
      <c r="L31" s="165"/>
      <c r="M31" s="165"/>
      <c r="N31" s="165"/>
      <c r="O31" s="164"/>
      <c r="P31" s="165"/>
      <c r="Q31" s="165"/>
      <c r="R31" s="165"/>
      <c r="S31" s="301"/>
    </row>
    <row r="32" spans="1:19" s="9" customFormat="1" x14ac:dyDescent="0.2">
      <c r="A32" s="1346">
        <f t="shared" si="0"/>
        <v>22</v>
      </c>
      <c r="B32" s="1384" t="s">
        <v>49</v>
      </c>
      <c r="C32" s="198">
        <f>C13+C14+C16+C18+C20+C23+C24+C25+C26+C27+C29+C30</f>
        <v>8954</v>
      </c>
      <c r="D32" s="198">
        <f>D13+D14+D16+D18+D20+D23+D24+D25+D26+D27+D29+D30</f>
        <v>465</v>
      </c>
      <c r="E32" s="198">
        <f>E13+E14+E16+E18+E20+E23+E24+E25+E26+E27+E29+E30</f>
        <v>9419</v>
      </c>
      <c r="F32" s="198">
        <f t="shared" ref="F32:I32" si="3">F13+F14+F16+F18+F20+F23+F24+F25+F26+F27+F29+F30</f>
        <v>0</v>
      </c>
      <c r="G32" s="198">
        <f t="shared" si="3"/>
        <v>0</v>
      </c>
      <c r="H32" s="198">
        <f t="shared" si="3"/>
        <v>8954</v>
      </c>
      <c r="I32" s="198">
        <f t="shared" si="3"/>
        <v>465</v>
      </c>
      <c r="J32" s="198">
        <f>J13+J14+J16+J18+J20+J29+J30</f>
        <v>9419</v>
      </c>
      <c r="K32" s="319" t="s">
        <v>382</v>
      </c>
      <c r="L32" s="165"/>
      <c r="M32" s="165"/>
      <c r="N32" s="165"/>
      <c r="O32" s="501"/>
      <c r="P32" s="201"/>
      <c r="Q32" s="165"/>
      <c r="R32" s="165"/>
      <c r="S32" s="301"/>
    </row>
    <row r="33" spans="1:19" x14ac:dyDescent="0.2">
      <c r="A33" s="1346">
        <f t="shared" si="0"/>
        <v>23</v>
      </c>
      <c r="B33" s="117" t="s">
        <v>64</v>
      </c>
      <c r="C33" s="200"/>
      <c r="D33" s="200"/>
      <c r="E33" s="200"/>
      <c r="F33" s="200">
        <f>F16+F23+F24+F25+F26+F27+F30</f>
        <v>0</v>
      </c>
      <c r="G33" s="200">
        <f>G16+G23+G24+G25+G26+G27+G30</f>
        <v>0</v>
      </c>
      <c r="H33" s="200">
        <f>C33+F33</f>
        <v>0</v>
      </c>
      <c r="I33" s="200">
        <f>D33+G33</f>
        <v>0</v>
      </c>
      <c r="J33" s="200">
        <f>H33+I33</f>
        <v>0</v>
      </c>
      <c r="K33" s="1085" t="s">
        <v>65</v>
      </c>
      <c r="L33" s="200">
        <f>SUM(L27:L32)</f>
        <v>0</v>
      </c>
      <c r="M33" s="200">
        <f>SUM(M27:M32)</f>
        <v>3200</v>
      </c>
      <c r="N33" s="200">
        <f>SUM(N27:N31)</f>
        <v>3200</v>
      </c>
      <c r="O33" s="164">
        <v>0</v>
      </c>
      <c r="P33" s="165">
        <v>0</v>
      </c>
      <c r="Q33" s="200">
        <f>SUM(Q27:Q32)</f>
        <v>0</v>
      </c>
      <c r="R33" s="200">
        <f>SUM(R27:R32)</f>
        <v>3200</v>
      </c>
      <c r="S33" s="303">
        <f>SUM(S27:S31)</f>
        <v>3200</v>
      </c>
    </row>
    <row r="34" spans="1:19" x14ac:dyDescent="0.2">
      <c r="A34" s="1346">
        <f t="shared" si="0"/>
        <v>24</v>
      </c>
      <c r="B34" s="120" t="s">
        <v>48</v>
      </c>
      <c r="C34" s="201">
        <f>SUM(C32:C33)</f>
        <v>8954</v>
      </c>
      <c r="D34" s="201">
        <f>SUM(D32:D33)</f>
        <v>465</v>
      </c>
      <c r="E34" s="201">
        <f>SUM(E32:E33)</f>
        <v>9419</v>
      </c>
      <c r="F34" s="201">
        <f t="shared" ref="F34:G34" si="4">SUM(F32:F33)</f>
        <v>0</v>
      </c>
      <c r="G34" s="201">
        <f t="shared" si="4"/>
        <v>0</v>
      </c>
      <c r="H34" s="201">
        <f>SUM(H32:H33)</f>
        <v>8954</v>
      </c>
      <c r="I34" s="201">
        <f>SUM(I32:I33)</f>
        <v>465</v>
      </c>
      <c r="J34" s="201">
        <f>SUM(J32:J33)</f>
        <v>9419</v>
      </c>
      <c r="K34" s="489" t="s">
        <v>66</v>
      </c>
      <c r="L34" s="201">
        <f t="shared" ref="L34:S34" si="5">L24+L33</f>
        <v>109506</v>
      </c>
      <c r="M34" s="201">
        <f t="shared" si="5"/>
        <v>244916</v>
      </c>
      <c r="N34" s="201">
        <f t="shared" si="5"/>
        <v>354422</v>
      </c>
      <c r="O34" s="164">
        <f t="shared" si="5"/>
        <v>0</v>
      </c>
      <c r="P34" s="165">
        <f t="shared" si="5"/>
        <v>0</v>
      </c>
      <c r="Q34" s="201">
        <f t="shared" si="5"/>
        <v>109506</v>
      </c>
      <c r="R34" s="201">
        <f t="shared" si="5"/>
        <v>244916</v>
      </c>
      <c r="S34" s="282">
        <f t="shared" si="5"/>
        <v>354422</v>
      </c>
    </row>
    <row r="35" spans="1:19" x14ac:dyDescent="0.2">
      <c r="A35" s="1346">
        <f t="shared" si="0"/>
        <v>25</v>
      </c>
      <c r="B35" s="122"/>
      <c r="C35" s="165"/>
      <c r="D35" s="165"/>
      <c r="E35" s="165"/>
      <c r="F35" s="165"/>
      <c r="G35" s="165"/>
      <c r="H35" s="165"/>
      <c r="I35" s="165"/>
      <c r="J35" s="301"/>
      <c r="K35" s="359"/>
      <c r="L35" s="165"/>
      <c r="M35" s="165"/>
      <c r="N35" s="165"/>
      <c r="O35" s="164"/>
      <c r="P35" s="165"/>
      <c r="Q35" s="165"/>
      <c r="R35" s="165"/>
      <c r="S35" s="301"/>
    </row>
    <row r="36" spans="1:19" x14ac:dyDescent="0.2">
      <c r="A36" s="1346">
        <f t="shared" si="0"/>
        <v>26</v>
      </c>
      <c r="B36" s="122"/>
      <c r="C36" s="165"/>
      <c r="D36" s="165"/>
      <c r="E36" s="165"/>
      <c r="F36" s="165"/>
      <c r="G36" s="165"/>
      <c r="H36" s="165"/>
      <c r="I36" s="165"/>
      <c r="J36" s="301"/>
      <c r="K36" s="487"/>
      <c r="L36" s="199"/>
      <c r="M36" s="199"/>
      <c r="N36" s="199"/>
      <c r="O36" s="164"/>
      <c r="P36" s="165"/>
      <c r="Q36" s="199"/>
      <c r="R36" s="199"/>
      <c r="S36" s="302"/>
    </row>
    <row r="37" spans="1:19" s="9" customFormat="1" x14ac:dyDescent="0.2">
      <c r="A37" s="1346">
        <f t="shared" si="0"/>
        <v>27</v>
      </c>
      <c r="B37" s="122"/>
      <c r="C37" s="165"/>
      <c r="D37" s="165"/>
      <c r="E37" s="165"/>
      <c r="F37" s="165"/>
      <c r="G37" s="165"/>
      <c r="H37" s="165"/>
      <c r="I37" s="165"/>
      <c r="J37" s="301"/>
      <c r="K37" s="359"/>
      <c r="L37" s="165"/>
      <c r="M37" s="165"/>
      <c r="N37" s="165"/>
      <c r="O37" s="501"/>
      <c r="P37" s="201"/>
      <c r="Q37" s="165"/>
      <c r="R37" s="165"/>
      <c r="S37" s="301"/>
    </row>
    <row r="38" spans="1:19" s="9" customFormat="1" x14ac:dyDescent="0.2">
      <c r="A38" s="1346">
        <f t="shared" si="0"/>
        <v>28</v>
      </c>
      <c r="B38" s="81" t="s">
        <v>50</v>
      </c>
      <c r="C38" s="373"/>
      <c r="D38" s="373"/>
      <c r="E38" s="373"/>
      <c r="F38" s="373"/>
      <c r="G38" s="373"/>
      <c r="H38" s="373"/>
      <c r="I38" s="373"/>
      <c r="J38" s="326"/>
      <c r="K38" s="488" t="s">
        <v>31</v>
      </c>
      <c r="L38" s="201"/>
      <c r="M38" s="201"/>
      <c r="N38" s="201"/>
      <c r="O38" s="501"/>
      <c r="P38" s="201"/>
      <c r="Q38" s="201"/>
      <c r="R38" s="201"/>
      <c r="S38" s="282"/>
    </row>
    <row r="39" spans="1:19" s="9" customFormat="1" x14ac:dyDescent="0.2">
      <c r="A39" s="1346">
        <f t="shared" si="0"/>
        <v>29</v>
      </c>
      <c r="B39" s="87" t="s">
        <v>598</v>
      </c>
      <c r="C39" s="373"/>
      <c r="D39" s="373"/>
      <c r="E39" s="373"/>
      <c r="F39" s="373"/>
      <c r="G39" s="373"/>
      <c r="H39" s="373"/>
      <c r="I39" s="373"/>
      <c r="J39" s="326"/>
      <c r="K39" s="490" t="s">
        <v>4</v>
      </c>
      <c r="L39" s="201"/>
      <c r="M39" s="501"/>
      <c r="N39" s="501"/>
      <c r="O39" s="501"/>
      <c r="P39" s="201"/>
      <c r="Q39" s="201"/>
      <c r="R39" s="501"/>
      <c r="S39" s="304"/>
    </row>
    <row r="40" spans="1:19" s="9" customFormat="1" x14ac:dyDescent="0.2">
      <c r="A40" s="1346">
        <f t="shared" si="0"/>
        <v>30</v>
      </c>
      <c r="B40" s="122" t="s">
        <v>699</v>
      </c>
      <c r="C40" s="373"/>
      <c r="D40" s="373"/>
      <c r="E40" s="373"/>
      <c r="F40" s="373"/>
      <c r="G40" s="373"/>
      <c r="H40" s="373"/>
      <c r="I40" s="373"/>
      <c r="J40" s="326"/>
      <c r="K40" s="517" t="s">
        <v>3</v>
      </c>
      <c r="L40" s="201"/>
      <c r="M40" s="201"/>
      <c r="N40" s="201"/>
      <c r="O40" s="501"/>
      <c r="P40" s="201"/>
      <c r="Q40" s="201"/>
      <c r="R40" s="201"/>
      <c r="S40" s="282"/>
    </row>
    <row r="41" spans="1:19" x14ac:dyDescent="0.2">
      <c r="A41" s="1346">
        <f t="shared" si="0"/>
        <v>31</v>
      </c>
      <c r="B41" s="76" t="s">
        <v>600</v>
      </c>
      <c r="C41" s="491"/>
      <c r="D41" s="491"/>
      <c r="E41" s="491"/>
      <c r="F41" s="491"/>
      <c r="G41" s="491"/>
      <c r="H41" s="491"/>
      <c r="I41" s="491"/>
      <c r="J41" s="1398"/>
      <c r="K41" s="319" t="s">
        <v>5</v>
      </c>
      <c r="L41" s="201"/>
      <c r="M41" s="201"/>
      <c r="N41" s="201"/>
      <c r="O41" s="164"/>
      <c r="P41" s="165"/>
      <c r="Q41" s="201"/>
      <c r="R41" s="201"/>
      <c r="S41" s="282"/>
    </row>
    <row r="42" spans="1:19" x14ac:dyDescent="0.2">
      <c r="A42" s="1346">
        <f t="shared" si="0"/>
        <v>32</v>
      </c>
      <c r="B42" s="76" t="s">
        <v>189</v>
      </c>
      <c r="C42" s="161"/>
      <c r="D42" s="161"/>
      <c r="E42" s="161"/>
      <c r="F42" s="161"/>
      <c r="G42" s="161"/>
      <c r="H42" s="161"/>
      <c r="I42" s="161"/>
      <c r="J42" s="300"/>
      <c r="K42" s="319" t="s">
        <v>6</v>
      </c>
      <c r="L42" s="201"/>
      <c r="M42" s="201"/>
      <c r="N42" s="201"/>
      <c r="O42" s="164"/>
      <c r="P42" s="165"/>
      <c r="Q42" s="201"/>
      <c r="R42" s="201"/>
      <c r="S42" s="282"/>
    </row>
    <row r="43" spans="1:19" x14ac:dyDescent="0.2">
      <c r="A43" s="1346">
        <f t="shared" si="0"/>
        <v>33</v>
      </c>
      <c r="B43" s="974" t="s">
        <v>190</v>
      </c>
      <c r="C43" s="161"/>
      <c r="D43" s="161">
        <v>6074</v>
      </c>
      <c r="E43" s="161">
        <f>C43+D43</f>
        <v>6074</v>
      </c>
      <c r="F43" s="161"/>
      <c r="G43" s="161"/>
      <c r="H43" s="161">
        <f>C43+F43</f>
        <v>0</v>
      </c>
      <c r="I43" s="161">
        <f>D43+G43</f>
        <v>6074</v>
      </c>
      <c r="J43" s="300">
        <f>H43+I43</f>
        <v>6074</v>
      </c>
      <c r="K43" s="319" t="s">
        <v>7</v>
      </c>
      <c r="L43" s="201"/>
      <c r="M43" s="201"/>
      <c r="N43" s="201"/>
      <c r="O43" s="164"/>
      <c r="P43" s="165"/>
      <c r="Q43" s="201"/>
      <c r="R43" s="201"/>
      <c r="S43" s="282"/>
    </row>
    <row r="44" spans="1:19" x14ac:dyDescent="0.2">
      <c r="A44" s="1346">
        <f t="shared" si="0"/>
        <v>34</v>
      </c>
      <c r="B44" s="974" t="s">
        <v>698</v>
      </c>
      <c r="C44" s="161"/>
      <c r="D44" s="161"/>
      <c r="E44" s="161"/>
      <c r="F44" s="161"/>
      <c r="G44" s="161"/>
      <c r="H44" s="161"/>
      <c r="I44" s="161"/>
      <c r="J44" s="300"/>
      <c r="K44" s="319"/>
      <c r="L44" s="201"/>
      <c r="M44" s="201"/>
      <c r="N44" s="201"/>
      <c r="O44" s="164"/>
      <c r="P44" s="165"/>
      <c r="Q44" s="201"/>
      <c r="R44" s="201"/>
      <c r="S44" s="282"/>
    </row>
    <row r="45" spans="1:19" x14ac:dyDescent="0.2">
      <c r="A45" s="1346">
        <f t="shared" si="0"/>
        <v>35</v>
      </c>
      <c r="B45" s="76" t="s">
        <v>601</v>
      </c>
      <c r="C45" s="161"/>
      <c r="D45" s="161"/>
      <c r="E45" s="161"/>
      <c r="F45" s="161"/>
      <c r="G45" s="161"/>
      <c r="H45" s="161"/>
      <c r="I45" s="161"/>
      <c r="J45" s="300"/>
      <c r="K45" s="319" t="s">
        <v>8</v>
      </c>
      <c r="L45" s="201"/>
      <c r="M45" s="201"/>
      <c r="N45" s="165"/>
      <c r="O45" s="164"/>
      <c r="P45" s="165"/>
      <c r="Q45" s="201"/>
      <c r="R45" s="201"/>
      <c r="S45" s="301"/>
    </row>
    <row r="46" spans="1:19" x14ac:dyDescent="0.2">
      <c r="A46" s="1346">
        <f t="shared" si="0"/>
        <v>36</v>
      </c>
      <c r="B46" s="76" t="s">
        <v>602</v>
      </c>
      <c r="C46" s="373"/>
      <c r="D46" s="373"/>
      <c r="E46" s="373"/>
      <c r="F46" s="373"/>
      <c r="G46" s="373"/>
      <c r="H46" s="161"/>
      <c r="I46" s="161"/>
      <c r="J46" s="300"/>
      <c r="K46" s="319" t="s">
        <v>9</v>
      </c>
      <c r="L46" s="201"/>
      <c r="M46" s="201"/>
      <c r="N46" s="165"/>
      <c r="O46" s="164"/>
      <c r="P46" s="165"/>
      <c r="Q46" s="201"/>
      <c r="R46" s="201"/>
      <c r="S46" s="301"/>
    </row>
    <row r="47" spans="1:19" x14ac:dyDescent="0.2">
      <c r="A47" s="1346">
        <f t="shared" si="0"/>
        <v>37</v>
      </c>
      <c r="B47" s="76" t="s">
        <v>193</v>
      </c>
      <c r="C47" s="161"/>
      <c r="D47" s="161"/>
      <c r="E47" s="161"/>
      <c r="F47" s="161"/>
      <c r="G47" s="161"/>
      <c r="H47" s="161"/>
      <c r="I47" s="161"/>
      <c r="J47" s="300"/>
      <c r="K47" s="319" t="s">
        <v>10</v>
      </c>
      <c r="L47" s="165"/>
      <c r="M47" s="165"/>
      <c r="N47" s="165"/>
      <c r="O47" s="164"/>
      <c r="P47" s="165"/>
      <c r="Q47" s="165"/>
      <c r="R47" s="165"/>
      <c r="S47" s="301"/>
    </row>
    <row r="48" spans="1:19" x14ac:dyDescent="0.2">
      <c r="A48" s="1346">
        <f t="shared" si="0"/>
        <v>38</v>
      </c>
      <c r="B48" s="974" t="s">
        <v>194</v>
      </c>
      <c r="C48" s="161">
        <f>L24-(C34+C43)</f>
        <v>100552</v>
      </c>
      <c r="D48" s="161">
        <f>M24-(D34+D43)</f>
        <v>235177</v>
      </c>
      <c r="E48" s="161">
        <f>N24-(E34+E43)</f>
        <v>335729</v>
      </c>
      <c r="F48" s="161">
        <f>O34-(F32+F43)</f>
        <v>0</v>
      </c>
      <c r="G48" s="161">
        <f>P34-(G32+G43)</f>
        <v>0</v>
      </c>
      <c r="H48" s="161">
        <f t="shared" ref="H48:H49" si="6">C48+F48</f>
        <v>100552</v>
      </c>
      <c r="I48" s="161">
        <f t="shared" ref="I48:I49" si="7">D48+G48</f>
        <v>235177</v>
      </c>
      <c r="J48" s="300">
        <f t="shared" ref="J48:J49" si="8">H48+I48</f>
        <v>335729</v>
      </c>
      <c r="K48" s="319" t="s">
        <v>11</v>
      </c>
      <c r="L48" s="165"/>
      <c r="M48" s="165"/>
      <c r="N48" s="165"/>
      <c r="O48" s="164"/>
      <c r="P48" s="165"/>
      <c r="Q48" s="165"/>
      <c r="R48" s="165"/>
      <c r="S48" s="301"/>
    </row>
    <row r="49" spans="1:19" x14ac:dyDescent="0.2">
      <c r="A49" s="1346">
        <f t="shared" si="0"/>
        <v>39</v>
      </c>
      <c r="B49" s="974" t="s">
        <v>195</v>
      </c>
      <c r="C49" s="161">
        <f>L33-C33</f>
        <v>0</v>
      </c>
      <c r="D49" s="161">
        <f>M33-D33</f>
        <v>3200</v>
      </c>
      <c r="E49" s="161">
        <f>N33-E33</f>
        <v>3200</v>
      </c>
      <c r="F49" s="161">
        <f t="shared" ref="F49:G49" si="9">O33-F33</f>
        <v>0</v>
      </c>
      <c r="G49" s="161">
        <f t="shared" si="9"/>
        <v>0</v>
      </c>
      <c r="H49" s="161">
        <f t="shared" si="6"/>
        <v>0</v>
      </c>
      <c r="I49" s="161">
        <f t="shared" si="7"/>
        <v>3200</v>
      </c>
      <c r="J49" s="300">
        <f t="shared" si="8"/>
        <v>3200</v>
      </c>
      <c r="K49" s="319" t="s">
        <v>12</v>
      </c>
      <c r="L49" s="165"/>
      <c r="M49" s="165"/>
      <c r="N49" s="165"/>
      <c r="O49" s="164"/>
      <c r="P49" s="165"/>
      <c r="Q49" s="165"/>
      <c r="R49" s="165"/>
      <c r="S49" s="301"/>
    </row>
    <row r="50" spans="1:19" x14ac:dyDescent="0.2">
      <c r="A50" s="1346">
        <f t="shared" si="0"/>
        <v>40</v>
      </c>
      <c r="B50" s="76" t="s">
        <v>1</v>
      </c>
      <c r="C50" s="161"/>
      <c r="D50" s="161"/>
      <c r="E50" s="161"/>
      <c r="F50" s="161"/>
      <c r="G50" s="161"/>
      <c r="H50" s="161"/>
      <c r="I50" s="161"/>
      <c r="J50" s="300"/>
      <c r="K50" s="319" t="s">
        <v>13</v>
      </c>
      <c r="L50" s="165"/>
      <c r="M50" s="165"/>
      <c r="N50" s="165"/>
      <c r="O50" s="164"/>
      <c r="P50" s="165"/>
      <c r="Q50" s="165"/>
      <c r="R50" s="165"/>
      <c r="S50" s="301"/>
    </row>
    <row r="51" spans="1:19" x14ac:dyDescent="0.2">
      <c r="A51" s="1346">
        <f t="shared" si="0"/>
        <v>41</v>
      </c>
      <c r="B51" s="76"/>
      <c r="C51" s="161"/>
      <c r="D51" s="161"/>
      <c r="E51" s="161"/>
      <c r="F51" s="161"/>
      <c r="G51" s="161"/>
      <c r="H51" s="161"/>
      <c r="I51" s="161"/>
      <c r="J51" s="300"/>
      <c r="K51" s="319" t="s">
        <v>14</v>
      </c>
      <c r="L51" s="165"/>
      <c r="M51" s="165"/>
      <c r="N51" s="165"/>
      <c r="O51" s="164"/>
      <c r="P51" s="165"/>
      <c r="Q51" s="165"/>
      <c r="R51" s="165"/>
      <c r="S51" s="301"/>
    </row>
    <row r="52" spans="1:19" x14ac:dyDescent="0.2">
      <c r="A52" s="1346">
        <f t="shared" si="0"/>
        <v>42</v>
      </c>
      <c r="B52" s="76"/>
      <c r="C52" s="161"/>
      <c r="D52" s="161"/>
      <c r="E52" s="161"/>
      <c r="F52" s="161"/>
      <c r="G52" s="161"/>
      <c r="H52" s="161"/>
      <c r="I52" s="161"/>
      <c r="J52" s="300"/>
      <c r="K52" s="319" t="s">
        <v>15</v>
      </c>
      <c r="L52" s="165"/>
      <c r="M52" s="165"/>
      <c r="N52" s="165"/>
      <c r="O52" s="164"/>
      <c r="P52" s="165"/>
      <c r="Q52" s="165"/>
      <c r="R52" s="165"/>
      <c r="S52" s="301"/>
    </row>
    <row r="53" spans="1:19" ht="12" thickBot="1" x14ac:dyDescent="0.25">
      <c r="A53" s="1346">
        <f t="shared" si="0"/>
        <v>43</v>
      </c>
      <c r="B53" s="120" t="s">
        <v>390</v>
      </c>
      <c r="C53" s="373">
        <f>SUM(C39:C51)</f>
        <v>100552</v>
      </c>
      <c r="D53" s="373">
        <f>SUM(D39:D51)</f>
        <v>244451</v>
      </c>
      <c r="E53" s="373">
        <f>SUM(E39:E51)</f>
        <v>345003</v>
      </c>
      <c r="F53" s="373">
        <f>SUM(F42:F52)</f>
        <v>0</v>
      </c>
      <c r="G53" s="373">
        <f t="shared" ref="G53:I53" si="10">SUM(G42:G52)</f>
        <v>0</v>
      </c>
      <c r="H53" s="373">
        <f t="shared" si="10"/>
        <v>100552</v>
      </c>
      <c r="I53" s="373">
        <f t="shared" si="10"/>
        <v>244451</v>
      </c>
      <c r="J53" s="326">
        <f>SUM(J42:J52)</f>
        <v>345003</v>
      </c>
      <c r="K53" s="488" t="s">
        <v>383</v>
      </c>
      <c r="L53" s="201">
        <f>SUM(L39:L52)</f>
        <v>0</v>
      </c>
      <c r="M53" s="201">
        <f>SUM(M39:M52)</f>
        <v>0</v>
      </c>
      <c r="N53" s="201">
        <f>SUM(N39:N52)</f>
        <v>0</v>
      </c>
      <c r="O53" s="164">
        <v>0</v>
      </c>
      <c r="P53" s="165">
        <v>0</v>
      </c>
      <c r="Q53" s="201">
        <f>SUM(Q39:Q52)</f>
        <v>0</v>
      </c>
      <c r="R53" s="201">
        <f>SUM(R39:R52)</f>
        <v>0</v>
      </c>
      <c r="S53" s="1380">
        <f>SUM(S39:S52)</f>
        <v>0</v>
      </c>
    </row>
    <row r="54" spans="1:19" ht="12" thickBot="1" x14ac:dyDescent="0.25">
      <c r="A54" s="525">
        <f t="shared" si="0"/>
        <v>44</v>
      </c>
      <c r="B54" s="321" t="s">
        <v>385</v>
      </c>
      <c r="C54" s="528">
        <f>C34+C53</f>
        <v>109506</v>
      </c>
      <c r="D54" s="528">
        <f>D34+D53</f>
        <v>244916</v>
      </c>
      <c r="E54" s="528">
        <f>E34+E53</f>
        <v>354422</v>
      </c>
      <c r="F54" s="528">
        <f>F34+F53</f>
        <v>0</v>
      </c>
      <c r="G54" s="528">
        <f t="shared" ref="G54" si="11">G34+G53</f>
        <v>0</v>
      </c>
      <c r="H54" s="528">
        <f t="shared" ref="H54:I54" si="12">H34+H53</f>
        <v>109506</v>
      </c>
      <c r="I54" s="528">
        <f t="shared" si="12"/>
        <v>244916</v>
      </c>
      <c r="J54" s="529">
        <f>J34+J53</f>
        <v>354422</v>
      </c>
      <c r="K54" s="1406" t="s">
        <v>384</v>
      </c>
      <c r="L54" s="528">
        <f>L34+L53</f>
        <v>109506</v>
      </c>
      <c r="M54" s="528">
        <f>M34+M53</f>
        <v>244916</v>
      </c>
      <c r="N54" s="528">
        <f>N34+N53</f>
        <v>354422</v>
      </c>
      <c r="O54" s="528">
        <f>O34+O53</f>
        <v>0</v>
      </c>
      <c r="P54" s="528">
        <f t="shared" ref="P54:S54" si="13">P34+P53</f>
        <v>0</v>
      </c>
      <c r="Q54" s="528">
        <f t="shared" si="13"/>
        <v>109506</v>
      </c>
      <c r="R54" s="528">
        <f t="shared" si="13"/>
        <v>244916</v>
      </c>
      <c r="S54" s="529">
        <f t="shared" si="13"/>
        <v>354422</v>
      </c>
    </row>
    <row r="55" spans="1:19" x14ac:dyDescent="0.2">
      <c r="B55" s="125"/>
      <c r="C55" s="124"/>
      <c r="D55" s="124"/>
      <c r="E55" s="124"/>
      <c r="F55" s="124"/>
      <c r="G55" s="124"/>
      <c r="H55" s="124"/>
      <c r="I55" s="124"/>
      <c r="J55" s="124"/>
      <c r="K55" s="124"/>
      <c r="L55" s="124"/>
      <c r="M55" s="124"/>
      <c r="N55" s="124"/>
    </row>
  </sheetData>
  <sheetProtection selectLockedCells="1" selectUnlockedCells="1"/>
  <mergeCells count="16">
    <mergeCell ref="A1:S1"/>
    <mergeCell ref="A8:A10"/>
    <mergeCell ref="B8:B9"/>
    <mergeCell ref="C9:E9"/>
    <mergeCell ref="L9:N9"/>
    <mergeCell ref="K8:K9"/>
    <mergeCell ref="F9:G9"/>
    <mergeCell ref="H9:J9"/>
    <mergeCell ref="C8:J8"/>
    <mergeCell ref="A4:S4"/>
    <mergeCell ref="A5:S5"/>
    <mergeCell ref="A6:S6"/>
    <mergeCell ref="A7:S7"/>
    <mergeCell ref="O9:P9"/>
    <mergeCell ref="Q9:S9"/>
    <mergeCell ref="L8:S8"/>
  </mergeCells>
  <phoneticPr fontId="33" type="noConversion"/>
  <pageMargins left="0.19685039370078741" right="0.19685039370078741" top="0.19685039370078741" bottom="0.19685039370078741" header="0.51181102362204722" footer="0.51181102362204722"/>
  <pageSetup paperSize="9" scale="65" firstPageNumber="0" orientation="landscape" horizontalDpi="4294967293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rgb="FF00B0F0"/>
  </sheetPr>
  <dimension ref="A1:V67"/>
  <sheetViews>
    <sheetView zoomScale="130" zoomScaleNormal="130" workbookViewId="0">
      <pane xSplit="3" ySplit="9" topLeftCell="D34" activePane="bottomRight" state="frozen"/>
      <selection pane="topRight" activeCell="D1" sqref="D1"/>
      <selection pane="bottomLeft" activeCell="A10" sqref="A10"/>
      <selection pane="bottomRight" activeCell="B1" sqref="B1:R1"/>
    </sheetView>
  </sheetViews>
  <sheetFormatPr defaultColWidth="9.140625" defaultRowHeight="10.5" x14ac:dyDescent="0.2"/>
  <cols>
    <col min="1" max="1" width="4.140625" style="39" customWidth="1"/>
    <col min="2" max="2" width="4.85546875" style="186" customWidth="1"/>
    <col min="3" max="3" width="34.28515625" style="193" customWidth="1"/>
    <col min="4" max="4" width="5.85546875" style="194" customWidth="1"/>
    <col min="5" max="5" width="6.7109375" style="195" customWidth="1"/>
    <col min="6" max="6" width="5.85546875" style="195" customWidth="1"/>
    <col min="7" max="7" width="6.42578125" style="195" customWidth="1"/>
    <col min="8" max="8" width="5.42578125" style="195" customWidth="1"/>
    <col min="9" max="9" width="6.42578125" style="195" customWidth="1"/>
    <col min="10" max="10" width="5.7109375" style="195" customWidth="1"/>
    <col min="11" max="11" width="5.5703125" style="195" customWidth="1"/>
    <col min="12" max="12" width="6" style="195" customWidth="1"/>
    <col min="13" max="15" width="5.85546875" style="195" customWidth="1"/>
    <col min="16" max="16" width="4.7109375" style="195" customWidth="1"/>
    <col min="17" max="17" width="5" style="195" customWidth="1"/>
    <col min="18" max="18" width="6.5703125" style="195" bestFit="1" customWidth="1"/>
    <col min="19" max="19" width="12.85546875" style="185" customWidth="1"/>
    <col min="20" max="22" width="9.140625" style="185"/>
    <col min="23" max="16384" width="9.140625" style="39"/>
  </cols>
  <sheetData>
    <row r="1" spans="1:22" ht="12.75" x14ac:dyDescent="0.2">
      <c r="B1" s="1564" t="s">
        <v>1225</v>
      </c>
      <c r="C1" s="1565"/>
      <c r="D1" s="1565"/>
      <c r="E1" s="1565"/>
      <c r="F1" s="1565"/>
      <c r="G1" s="1565"/>
      <c r="H1" s="1565"/>
      <c r="I1" s="1565"/>
      <c r="J1" s="1565"/>
      <c r="K1" s="1565"/>
      <c r="L1" s="1565"/>
      <c r="M1" s="1565"/>
      <c r="N1" s="1565"/>
      <c r="O1" s="1565"/>
      <c r="P1" s="1565"/>
      <c r="Q1" s="1565"/>
      <c r="R1" s="1565"/>
    </row>
    <row r="2" spans="1:22" ht="12.75" x14ac:dyDescent="0.2">
      <c r="B2" s="1566" t="s">
        <v>73</v>
      </c>
      <c r="C2" s="1567"/>
      <c r="D2" s="1567"/>
      <c r="E2" s="1567"/>
      <c r="F2" s="1567"/>
      <c r="G2" s="1567"/>
      <c r="H2" s="1567"/>
      <c r="I2" s="1567"/>
      <c r="J2" s="1567"/>
      <c r="K2" s="1567"/>
      <c r="L2" s="1567"/>
      <c r="M2" s="1567"/>
      <c r="N2" s="1567"/>
      <c r="O2" s="1567"/>
      <c r="P2" s="1567"/>
      <c r="Q2" s="1567"/>
      <c r="R2" s="1567"/>
    </row>
    <row r="3" spans="1:22" ht="12.75" x14ac:dyDescent="0.2">
      <c r="A3" s="40"/>
      <c r="B3" s="1455" t="s">
        <v>1037</v>
      </c>
      <c r="C3" s="1565"/>
      <c r="D3" s="1565"/>
      <c r="E3" s="1565"/>
      <c r="F3" s="1565"/>
      <c r="G3" s="1565"/>
      <c r="H3" s="1565"/>
      <c r="I3" s="1565"/>
      <c r="J3" s="1565"/>
      <c r="K3" s="1565"/>
      <c r="L3" s="1565"/>
      <c r="M3" s="1565"/>
      <c r="N3" s="1565"/>
      <c r="O3" s="1565"/>
      <c r="P3" s="1565"/>
      <c r="Q3" s="1565"/>
      <c r="R3" s="1565"/>
    </row>
    <row r="4" spans="1:22" x14ac:dyDescent="0.2">
      <c r="A4" s="40"/>
      <c r="C4" s="1581" t="s">
        <v>246</v>
      </c>
      <c r="D4" s="1581"/>
      <c r="E4" s="1581"/>
      <c r="F4" s="1581"/>
      <c r="G4" s="1581"/>
      <c r="H4" s="1581"/>
      <c r="I4" s="1581"/>
      <c r="J4" s="1581"/>
      <c r="K4" s="1581"/>
      <c r="L4" s="1581"/>
      <c r="M4" s="1581"/>
      <c r="N4" s="1581"/>
      <c r="O4" s="1581"/>
      <c r="P4" s="1581"/>
      <c r="Q4" s="1581"/>
      <c r="R4" s="1581"/>
    </row>
    <row r="5" spans="1:22" x14ac:dyDescent="0.2">
      <c r="A5" s="479"/>
      <c r="B5" s="1568" t="s">
        <v>410</v>
      </c>
      <c r="C5" s="477" t="s">
        <v>54</v>
      </c>
      <c r="D5" s="1573" t="s">
        <v>55</v>
      </c>
      <c r="E5" s="1563"/>
      <c r="F5" s="1573" t="s">
        <v>56</v>
      </c>
      <c r="G5" s="1563"/>
      <c r="H5" s="1573" t="s">
        <v>513</v>
      </c>
      <c r="I5" s="1563"/>
      <c r="J5" s="1573" t="s">
        <v>411</v>
      </c>
      <c r="K5" s="1563"/>
      <c r="L5" s="1562" t="s">
        <v>412</v>
      </c>
      <c r="M5" s="1563"/>
      <c r="N5" s="1562" t="s">
        <v>413</v>
      </c>
      <c r="O5" s="1563"/>
      <c r="P5" s="1562" t="s">
        <v>514</v>
      </c>
      <c r="Q5" s="1563"/>
      <c r="R5" s="328" t="s">
        <v>521</v>
      </c>
    </row>
    <row r="6" spans="1:22" ht="12.75" x14ac:dyDescent="0.2">
      <c r="A6" s="479"/>
      <c r="B6" s="1569"/>
      <c r="C6" s="478"/>
      <c r="D6" s="1582" t="s">
        <v>1012</v>
      </c>
      <c r="E6" s="1583"/>
      <c r="F6" s="1583"/>
      <c r="G6" s="1583"/>
      <c r="H6" s="1583"/>
      <c r="I6" s="1583"/>
      <c r="J6" s="1583"/>
      <c r="K6" s="1583"/>
      <c r="L6" s="1583"/>
      <c r="M6" s="1583"/>
      <c r="N6" s="1583"/>
      <c r="O6" s="1583"/>
      <c r="P6" s="1583"/>
      <c r="Q6" s="1583"/>
      <c r="R6" s="1584"/>
    </row>
    <row r="7" spans="1:22" ht="24.95" customHeight="1" x14ac:dyDescent="0.2">
      <c r="A7" s="479"/>
      <c r="B7" s="1569"/>
      <c r="C7" s="1586" t="s">
        <v>78</v>
      </c>
      <c r="D7" s="1571" t="s">
        <v>393</v>
      </c>
      <c r="E7" s="1572"/>
      <c r="F7" s="1585" t="s">
        <v>20</v>
      </c>
      <c r="G7" s="1585"/>
      <c r="H7" s="1585" t="s">
        <v>391</v>
      </c>
      <c r="I7" s="1585"/>
      <c r="J7" s="1572" t="s">
        <v>400</v>
      </c>
      <c r="K7" s="1572"/>
      <c r="L7" s="1572" t="s">
        <v>399</v>
      </c>
      <c r="M7" s="1572"/>
      <c r="N7" s="1574" t="s">
        <v>225</v>
      </c>
      <c r="O7" s="1575"/>
      <c r="P7" s="1572" t="s">
        <v>392</v>
      </c>
      <c r="Q7" s="1572"/>
      <c r="R7" s="1578" t="s">
        <v>463</v>
      </c>
    </row>
    <row r="8" spans="1:22" ht="26.25" customHeight="1" x14ac:dyDescent="0.2">
      <c r="A8" s="479"/>
      <c r="B8" s="1569"/>
      <c r="C8" s="1587"/>
      <c r="D8" s="1571"/>
      <c r="E8" s="1572"/>
      <c r="F8" s="1585"/>
      <c r="G8" s="1585"/>
      <c r="H8" s="1585"/>
      <c r="I8" s="1585"/>
      <c r="J8" s="1572"/>
      <c r="K8" s="1572"/>
      <c r="L8" s="1572"/>
      <c r="M8" s="1572"/>
      <c r="N8" s="1576"/>
      <c r="O8" s="1577"/>
      <c r="P8" s="1572"/>
      <c r="Q8" s="1572"/>
      <c r="R8" s="1579"/>
      <c r="S8" s="459"/>
      <c r="T8" s="192"/>
    </row>
    <row r="9" spans="1:22" s="160" customFormat="1" ht="40.9" customHeight="1" x14ac:dyDescent="0.15">
      <c r="A9" s="480"/>
      <c r="B9" s="1570"/>
      <c r="C9" s="1588"/>
      <c r="D9" s="187" t="s">
        <v>59</v>
      </c>
      <c r="E9" s="188" t="s">
        <v>60</v>
      </c>
      <c r="F9" s="189" t="s">
        <v>59</v>
      </c>
      <c r="G9" s="188" t="s">
        <v>60</v>
      </c>
      <c r="H9" s="189" t="s">
        <v>59</v>
      </c>
      <c r="I9" s="188" t="s">
        <v>60</v>
      </c>
      <c r="J9" s="189" t="s">
        <v>59</v>
      </c>
      <c r="K9" s="189" t="s">
        <v>60</v>
      </c>
      <c r="L9" s="189" t="s">
        <v>59</v>
      </c>
      <c r="M9" s="188" t="s">
        <v>60</v>
      </c>
      <c r="N9" s="189" t="s">
        <v>59</v>
      </c>
      <c r="O9" s="188" t="s">
        <v>60</v>
      </c>
      <c r="P9" s="189" t="s">
        <v>59</v>
      </c>
      <c r="Q9" s="189" t="s">
        <v>60</v>
      </c>
      <c r="R9" s="1580"/>
      <c r="S9" s="190"/>
      <c r="T9" s="190"/>
      <c r="U9" s="190"/>
      <c r="V9" s="190"/>
    </row>
    <row r="10" spans="1:22" s="160" customFormat="1" ht="21" customHeight="1" x14ac:dyDescent="0.15">
      <c r="A10" s="480"/>
      <c r="B10" s="523" t="s">
        <v>420</v>
      </c>
      <c r="C10" s="475" t="s">
        <v>869</v>
      </c>
      <c r="D10" s="698"/>
      <c r="E10" s="697"/>
      <c r="F10" s="688"/>
      <c r="G10" s="697"/>
      <c r="H10" s="460">
        <v>137555</v>
      </c>
      <c r="I10" s="461"/>
      <c r="J10" s="460"/>
      <c r="K10" s="461"/>
      <c r="L10" s="1009"/>
      <c r="M10" s="461"/>
      <c r="N10" s="460"/>
      <c r="O10" s="461"/>
      <c r="P10" s="460"/>
      <c r="Q10" s="461"/>
      <c r="R10" s="466">
        <f t="shared" ref="R10:R12" si="0">SUM(D10:Q10)</f>
        <v>137555</v>
      </c>
      <c r="S10" s="190"/>
      <c r="T10" s="190"/>
      <c r="U10" s="190"/>
      <c r="V10" s="190"/>
    </row>
    <row r="11" spans="1:22" s="1017" customFormat="1" ht="21" customHeight="1" x14ac:dyDescent="0.2">
      <c r="A11" s="1068"/>
      <c r="B11" s="523" t="s">
        <v>428</v>
      </c>
      <c r="C11" s="475" t="s">
        <v>927</v>
      </c>
      <c r="D11" s="1008">
        <v>13950</v>
      </c>
      <c r="E11" s="460"/>
      <c r="F11" s="473">
        <v>3069</v>
      </c>
      <c r="G11" s="460"/>
      <c r="H11" s="473">
        <v>94346</v>
      </c>
      <c r="I11" s="460"/>
      <c r="J11" s="473"/>
      <c r="K11" s="1054"/>
      <c r="L11" s="473"/>
      <c r="M11" s="461"/>
      <c r="N11" s="460"/>
      <c r="O11" s="460"/>
      <c r="P11" s="473"/>
      <c r="Q11" s="460"/>
      <c r="R11" s="466">
        <f t="shared" si="0"/>
        <v>111365</v>
      </c>
      <c r="S11" s="1069"/>
      <c r="T11" s="1069"/>
      <c r="U11" s="1069"/>
      <c r="V11" s="1069"/>
    </row>
    <row r="12" spans="1:22" s="160" customFormat="1" ht="21" customHeight="1" x14ac:dyDescent="0.2">
      <c r="A12" s="480"/>
      <c r="B12" s="523" t="s">
        <v>429</v>
      </c>
      <c r="C12" s="465" t="s">
        <v>715</v>
      </c>
      <c r="D12" s="1055"/>
      <c r="E12" s="467"/>
      <c r="F12" s="468"/>
      <c r="G12" s="467"/>
      <c r="H12" s="1056">
        <v>1969</v>
      </c>
      <c r="I12" s="161"/>
      <c r="J12" s="1056"/>
      <c r="K12" s="1057"/>
      <c r="L12" s="468"/>
      <c r="M12" s="1058"/>
      <c r="N12" s="467"/>
      <c r="O12" s="467"/>
      <c r="P12" s="468"/>
      <c r="Q12" s="467"/>
      <c r="R12" s="466">
        <f t="shared" si="0"/>
        <v>1969</v>
      </c>
      <c r="S12" s="190"/>
      <c r="T12" s="190"/>
      <c r="U12" s="190"/>
      <c r="V12" s="190"/>
    </row>
    <row r="13" spans="1:22" s="160" customFormat="1" ht="24.75" customHeight="1" x14ac:dyDescent="0.2">
      <c r="A13" s="480"/>
      <c r="B13" s="523" t="s">
        <v>430</v>
      </c>
      <c r="C13" s="476" t="s">
        <v>928</v>
      </c>
      <c r="D13" s="1010">
        <v>4645</v>
      </c>
      <c r="E13" s="467"/>
      <c r="F13" s="1011">
        <v>1104</v>
      </c>
      <c r="G13" s="467"/>
      <c r="H13" s="1011">
        <v>6441</v>
      </c>
      <c r="I13" s="467"/>
      <c r="J13" s="1011"/>
      <c r="K13" s="1057"/>
      <c r="L13" s="468"/>
      <c r="M13" s="1058"/>
      <c r="N13" s="467"/>
      <c r="O13" s="467"/>
      <c r="P13" s="468"/>
      <c r="Q13" s="467"/>
      <c r="R13" s="466">
        <f>SUM(D13:Q13)</f>
        <v>12190</v>
      </c>
      <c r="S13" s="433"/>
      <c r="T13" s="434"/>
      <c r="U13" s="190"/>
      <c r="V13" s="190"/>
    </row>
    <row r="14" spans="1:22" s="160" customFormat="1" ht="15" customHeight="1" x14ac:dyDescent="0.2">
      <c r="A14" s="480"/>
      <c r="B14" s="523" t="s">
        <v>431</v>
      </c>
      <c r="C14" s="475" t="s">
        <v>823</v>
      </c>
      <c r="D14" s="1008"/>
      <c r="E14" s="461"/>
      <c r="F14" s="460"/>
      <c r="G14" s="461"/>
      <c r="H14" s="460">
        <v>7670</v>
      </c>
      <c r="I14" s="461"/>
      <c r="J14" s="460"/>
      <c r="K14" s="461"/>
      <c r="L14" s="1009"/>
      <c r="M14" s="461"/>
      <c r="N14" s="460"/>
      <c r="O14" s="461"/>
      <c r="P14" s="460"/>
      <c r="Q14" s="461"/>
      <c r="R14" s="579">
        <f t="shared" ref="R14" si="1">SUM(D14:Q14)</f>
        <v>7670</v>
      </c>
      <c r="S14" s="433"/>
      <c r="T14" s="434"/>
      <c r="U14" s="190"/>
      <c r="V14" s="190"/>
    </row>
    <row r="15" spans="1:22" s="160" customFormat="1" ht="20.25" customHeight="1" x14ac:dyDescent="0.2">
      <c r="A15" s="480"/>
      <c r="B15" s="523" t="s">
        <v>432</v>
      </c>
      <c r="C15" s="475" t="s">
        <v>832</v>
      </c>
      <c r="D15" s="1008">
        <v>5145</v>
      </c>
      <c r="E15" s="461"/>
      <c r="F15" s="460">
        <v>1389</v>
      </c>
      <c r="G15" s="461"/>
      <c r="H15" s="460">
        <v>6553</v>
      </c>
      <c r="I15" s="460"/>
      <c r="J15" s="1008"/>
      <c r="K15" s="461"/>
      <c r="L15" s="1009"/>
      <c r="M15" s="461"/>
      <c r="N15" s="460"/>
      <c r="O15" s="461"/>
      <c r="P15" s="460"/>
      <c r="Q15" s="461"/>
      <c r="R15" s="579">
        <f t="shared" ref="R15:R16" si="2">SUM(D15:Q15)</f>
        <v>13087</v>
      </c>
      <c r="S15" s="433"/>
      <c r="T15" s="434"/>
      <c r="U15" s="190"/>
      <c r="V15" s="190"/>
    </row>
    <row r="16" spans="1:22" s="160" customFormat="1" ht="20.25" customHeight="1" x14ac:dyDescent="0.2">
      <c r="A16" s="480"/>
      <c r="B16" s="523" t="s">
        <v>433</v>
      </c>
      <c r="C16" s="1020" t="s">
        <v>1029</v>
      </c>
      <c r="D16" s="1008"/>
      <c r="E16" s="461"/>
      <c r="F16" s="460"/>
      <c r="G16" s="461"/>
      <c r="H16" s="460">
        <v>7274</v>
      </c>
      <c r="I16" s="460"/>
      <c r="J16" s="1008"/>
      <c r="K16" s="461"/>
      <c r="L16" s="1009"/>
      <c r="M16" s="461"/>
      <c r="N16" s="460"/>
      <c r="O16" s="461"/>
      <c r="P16" s="460"/>
      <c r="Q16" s="461"/>
      <c r="R16" s="579">
        <f t="shared" si="2"/>
        <v>7274</v>
      </c>
      <c r="S16" s="433"/>
      <c r="T16" s="434"/>
      <c r="U16" s="190"/>
      <c r="V16" s="190"/>
    </row>
    <row r="17" spans="1:22" s="184" customFormat="1" ht="13.5" customHeight="1" x14ac:dyDescent="0.2">
      <c r="A17" s="481"/>
      <c r="B17" s="523" t="s">
        <v>434</v>
      </c>
      <c r="C17" s="40" t="s">
        <v>844</v>
      </c>
      <c r="D17" s="1055"/>
      <c r="E17" s="467"/>
      <c r="F17" s="468"/>
      <c r="G17" s="467"/>
      <c r="H17" s="1056"/>
      <c r="I17" s="460"/>
      <c r="J17" s="1062">
        <f>mc.pe.átad!E22</f>
        <v>1350</v>
      </c>
      <c r="K17" s="1235">
        <f>mc.pe.átad!F22</f>
        <v>30503</v>
      </c>
      <c r="L17" s="1010">
        <f>mc.pe.átad!E58</f>
        <v>28006</v>
      </c>
      <c r="M17" s="1059">
        <f>mc.pe.átad!F58</f>
        <v>138632</v>
      </c>
      <c r="N17" s="467"/>
      <c r="O17" s="467"/>
      <c r="P17" s="468"/>
      <c r="Q17" s="467"/>
      <c r="R17" s="466">
        <f t="shared" ref="R17:R56" si="3">SUM(D17:Q17)</f>
        <v>198491</v>
      </c>
      <c r="S17" s="73"/>
      <c r="T17" s="185"/>
      <c r="U17" s="185"/>
      <c r="V17" s="185"/>
    </row>
    <row r="18" spans="1:22" s="184" customFormat="1" ht="13.5" customHeight="1" x14ac:dyDescent="0.2">
      <c r="A18" s="481"/>
      <c r="B18" s="523" t="s">
        <v>435</v>
      </c>
      <c r="C18" s="465" t="s">
        <v>760</v>
      </c>
      <c r="D18" s="1055"/>
      <c r="E18" s="467"/>
      <c r="F18" s="468"/>
      <c r="G18" s="467"/>
      <c r="H18" s="1056"/>
      <c r="I18" s="460"/>
      <c r="J18" s="1062"/>
      <c r="K18" s="1058"/>
      <c r="L18" s="467"/>
      <c r="M18" s="1058"/>
      <c r="N18" s="467"/>
      <c r="O18" s="467"/>
      <c r="P18" s="1011">
        <f>'ellátottak önk.'!E19</f>
        <v>2300</v>
      </c>
      <c r="Q18" s="1010"/>
      <c r="R18" s="466">
        <f t="shared" si="3"/>
        <v>2300</v>
      </c>
      <c r="S18" s="73"/>
      <c r="T18" s="185"/>
      <c r="U18" s="185"/>
      <c r="V18" s="185"/>
    </row>
    <row r="19" spans="1:22" s="184" customFormat="1" ht="13.5" customHeight="1" x14ac:dyDescent="0.2">
      <c r="A19" s="481"/>
      <c r="B19" s="523" t="s">
        <v>464</v>
      </c>
      <c r="C19" s="465" t="s">
        <v>835</v>
      </c>
      <c r="D19" s="1055"/>
      <c r="E19" s="467"/>
      <c r="F19" s="468"/>
      <c r="G19" s="467"/>
      <c r="H19" s="1056">
        <v>1886</v>
      </c>
      <c r="I19" s="460">
        <v>1691</v>
      </c>
      <c r="J19" s="1062"/>
      <c r="K19" s="1058"/>
      <c r="L19" s="467"/>
      <c r="M19" s="1058"/>
      <c r="N19" s="467"/>
      <c r="O19" s="467"/>
      <c r="P19" s="1011"/>
      <c r="Q19" s="1010"/>
      <c r="R19" s="466">
        <f t="shared" si="3"/>
        <v>3577</v>
      </c>
      <c r="S19" s="73"/>
      <c r="T19" s="185"/>
      <c r="U19" s="185"/>
      <c r="V19" s="185"/>
    </row>
    <row r="20" spans="1:22" s="184" customFormat="1" ht="13.5" customHeight="1" x14ac:dyDescent="0.2">
      <c r="A20" s="481"/>
      <c r="B20" s="523" t="s">
        <v>465</v>
      </c>
      <c r="C20" s="465" t="s">
        <v>721</v>
      </c>
      <c r="D20" s="1055"/>
      <c r="E20" s="467"/>
      <c r="F20" s="468"/>
      <c r="G20" s="467"/>
      <c r="H20" s="1056"/>
      <c r="I20" s="460"/>
      <c r="J20" s="1062"/>
      <c r="K20" s="1058"/>
      <c r="L20" s="467"/>
      <c r="M20" s="1058"/>
      <c r="N20" s="467"/>
      <c r="O20" s="467"/>
      <c r="P20" s="468"/>
      <c r="Q20" s="1010">
        <f>'ellátottak önk.'!F27</f>
        <v>4200</v>
      </c>
      <c r="R20" s="466">
        <f t="shared" si="3"/>
        <v>4200</v>
      </c>
      <c r="S20" s="73"/>
      <c r="T20" s="185"/>
      <c r="U20" s="185"/>
      <c r="V20" s="185"/>
    </row>
    <row r="21" spans="1:22" s="184" customFormat="1" ht="13.5" customHeight="1" x14ac:dyDescent="0.2">
      <c r="A21" s="481"/>
      <c r="B21" s="523" t="s">
        <v>466</v>
      </c>
      <c r="C21" s="465" t="s">
        <v>759</v>
      </c>
      <c r="D21" s="1055"/>
      <c r="E21" s="467"/>
      <c r="F21" s="468"/>
      <c r="G21" s="467"/>
      <c r="H21" s="1056"/>
      <c r="I21" s="460"/>
      <c r="J21" s="1062"/>
      <c r="K21" s="1058"/>
      <c r="L21" s="467"/>
      <c r="M21" s="1058"/>
      <c r="N21" s="467"/>
      <c r="O21" s="467"/>
      <c r="P21" s="468"/>
      <c r="Q21" s="1010">
        <f>'ellátottak önk.'!F18</f>
        <v>3609</v>
      </c>
      <c r="R21" s="466">
        <f t="shared" si="3"/>
        <v>3609</v>
      </c>
      <c r="S21" s="73"/>
      <c r="T21" s="185"/>
      <c r="U21" s="185"/>
      <c r="V21" s="185"/>
    </row>
    <row r="22" spans="1:22" s="184" customFormat="1" ht="13.5" customHeight="1" x14ac:dyDescent="0.2">
      <c r="A22" s="481"/>
      <c r="B22" s="523" t="s">
        <v>467</v>
      </c>
      <c r="C22" s="465" t="s">
        <v>836</v>
      </c>
      <c r="D22" s="1055"/>
      <c r="E22" s="467"/>
      <c r="F22" s="468"/>
      <c r="G22" s="467"/>
      <c r="H22" s="1056"/>
      <c r="I22" s="460"/>
      <c r="J22" s="1062"/>
      <c r="K22" s="1058"/>
      <c r="L22" s="467"/>
      <c r="M22" s="1058"/>
      <c r="N22" s="467"/>
      <c r="O22" s="467"/>
      <c r="P22" s="468"/>
      <c r="Q22" s="1010">
        <f>'ellátottak önk.'!F22</f>
        <v>1100</v>
      </c>
      <c r="R22" s="466">
        <f t="shared" si="3"/>
        <v>1100</v>
      </c>
      <c r="S22" s="73"/>
      <c r="T22" s="185"/>
      <c r="U22" s="185"/>
      <c r="V22" s="185"/>
    </row>
    <row r="23" spans="1:22" s="184" customFormat="1" ht="13.5" customHeight="1" x14ac:dyDescent="0.2">
      <c r="A23" s="481"/>
      <c r="B23" s="523" t="s">
        <v>468</v>
      </c>
      <c r="C23" s="465" t="s">
        <v>755</v>
      </c>
      <c r="D23" s="1055"/>
      <c r="E23" s="467"/>
      <c r="F23" s="468"/>
      <c r="G23" s="467"/>
      <c r="H23" s="1056"/>
      <c r="I23" s="460"/>
      <c r="J23" s="1062"/>
      <c r="K23" s="1058"/>
      <c r="L23" s="467"/>
      <c r="M23" s="1058"/>
      <c r="N23" s="467"/>
      <c r="O23" s="467"/>
      <c r="P23" s="468"/>
      <c r="Q23" s="1010">
        <f>'ellátottak önk.'!F15</f>
        <v>600</v>
      </c>
      <c r="R23" s="466">
        <f t="shared" si="3"/>
        <v>600</v>
      </c>
      <c r="S23" s="73"/>
      <c r="T23" s="185"/>
      <c r="U23" s="185"/>
      <c r="V23" s="185"/>
    </row>
    <row r="24" spans="1:22" s="184" customFormat="1" ht="13.5" customHeight="1" x14ac:dyDescent="0.2">
      <c r="A24" s="481"/>
      <c r="B24" s="523" t="s">
        <v>469</v>
      </c>
      <c r="C24" s="465" t="s">
        <v>837</v>
      </c>
      <c r="D24" s="1055"/>
      <c r="E24" s="467"/>
      <c r="F24" s="468"/>
      <c r="G24" s="467"/>
      <c r="H24" s="1056"/>
      <c r="I24" s="460"/>
      <c r="J24" s="1062"/>
      <c r="K24" s="1058"/>
      <c r="L24" s="467"/>
      <c r="M24" s="1058"/>
      <c r="N24" s="467"/>
      <c r="O24" s="467"/>
      <c r="P24" s="468"/>
      <c r="Q24" s="1010">
        <f>'ellátottak önk.'!F21</f>
        <v>1800</v>
      </c>
      <c r="R24" s="466">
        <f t="shared" si="3"/>
        <v>1800</v>
      </c>
      <c r="S24" s="73"/>
      <c r="T24" s="185"/>
      <c r="U24" s="185"/>
      <c r="V24" s="185"/>
    </row>
    <row r="25" spans="1:22" s="184" customFormat="1" ht="16.5" customHeight="1" x14ac:dyDescent="0.2">
      <c r="A25" s="481"/>
      <c r="B25" s="523" t="s">
        <v>470</v>
      </c>
      <c r="C25" s="465" t="s">
        <v>757</v>
      </c>
      <c r="D25" s="1055"/>
      <c r="E25" s="467"/>
      <c r="F25" s="468"/>
      <c r="G25" s="467"/>
      <c r="H25" s="1056"/>
      <c r="I25" s="460"/>
      <c r="J25" s="1062"/>
      <c r="K25" s="1058"/>
      <c r="L25" s="467"/>
      <c r="M25" s="1058"/>
      <c r="N25" s="467"/>
      <c r="O25" s="467"/>
      <c r="P25" s="468"/>
      <c r="Q25" s="1010">
        <f>'ellátottak önk.'!F16</f>
        <v>800</v>
      </c>
      <c r="R25" s="466">
        <f t="shared" ref="R25:R29" si="4">SUM(D25:Q25)</f>
        <v>800</v>
      </c>
      <c r="S25" s="185"/>
      <c r="T25" s="185"/>
      <c r="U25" s="185"/>
      <c r="V25" s="185"/>
    </row>
    <row r="26" spans="1:22" s="184" customFormat="1" ht="15.75" customHeight="1" x14ac:dyDescent="0.2">
      <c r="A26" s="481"/>
      <c r="B26" s="523" t="s">
        <v>471</v>
      </c>
      <c r="C26" s="465" t="s">
        <v>758</v>
      </c>
      <c r="D26" s="1055"/>
      <c r="E26" s="467"/>
      <c r="F26" s="468"/>
      <c r="G26" s="467"/>
      <c r="H26" s="1056"/>
      <c r="I26" s="460"/>
      <c r="J26" s="1062"/>
      <c r="K26" s="1058"/>
      <c r="L26" s="467"/>
      <c r="M26" s="1058"/>
      <c r="N26" s="467"/>
      <c r="O26" s="467"/>
      <c r="P26" s="468"/>
      <c r="Q26" s="1010">
        <v>800</v>
      </c>
      <c r="R26" s="466">
        <f t="shared" si="4"/>
        <v>800</v>
      </c>
      <c r="S26" s="185"/>
      <c r="T26" s="185"/>
      <c r="U26" s="185"/>
      <c r="V26" s="185"/>
    </row>
    <row r="27" spans="1:22" s="184" customFormat="1" ht="13.5" customHeight="1" x14ac:dyDescent="0.2">
      <c r="A27" s="481"/>
      <c r="B27" s="523" t="s">
        <v>472</v>
      </c>
      <c r="C27" s="465" t="s">
        <v>761</v>
      </c>
      <c r="D27" s="1055"/>
      <c r="E27" s="467"/>
      <c r="F27" s="468"/>
      <c r="G27" s="467"/>
      <c r="H27" s="1056">
        <v>251</v>
      </c>
      <c r="I27" s="460"/>
      <c r="J27" s="1062"/>
      <c r="K27" s="1058"/>
      <c r="L27" s="467"/>
      <c r="M27" s="1058"/>
      <c r="N27" s="467"/>
      <c r="O27" s="467"/>
      <c r="P27" s="1011"/>
      <c r="Q27" s="1010">
        <f>'ellátottak önk.'!F20</f>
        <v>0</v>
      </c>
      <c r="R27" s="466">
        <f t="shared" si="4"/>
        <v>251</v>
      </c>
      <c r="S27" s="185"/>
      <c r="T27" s="185"/>
      <c r="U27" s="185"/>
      <c r="V27" s="185"/>
    </row>
    <row r="28" spans="1:22" s="184" customFormat="1" ht="13.5" customHeight="1" x14ac:dyDescent="0.2">
      <c r="A28" s="481"/>
      <c r="B28" s="523" t="s">
        <v>473</v>
      </c>
      <c r="C28" s="465" t="s">
        <v>756</v>
      </c>
      <c r="D28" s="1055"/>
      <c r="E28" s="467"/>
      <c r="F28" s="468"/>
      <c r="G28" s="467"/>
      <c r="H28" s="1056"/>
      <c r="I28" s="460"/>
      <c r="J28" s="1062"/>
      <c r="K28" s="1058"/>
      <c r="L28" s="467"/>
      <c r="M28" s="1058"/>
      <c r="N28" s="467"/>
      <c r="O28" s="467"/>
      <c r="P28" s="468"/>
      <c r="Q28" s="1010">
        <f>'ellátottak önk.'!F13</f>
        <v>500</v>
      </c>
      <c r="R28" s="466">
        <f t="shared" si="4"/>
        <v>500</v>
      </c>
      <c r="S28" s="185"/>
      <c r="T28" s="185"/>
      <c r="U28" s="185"/>
      <c r="V28" s="185"/>
    </row>
    <row r="29" spans="1:22" s="184" customFormat="1" ht="13.5" customHeight="1" x14ac:dyDescent="0.2">
      <c r="A29" s="481"/>
      <c r="B29" s="523" t="s">
        <v>474</v>
      </c>
      <c r="C29" s="465" t="s">
        <v>830</v>
      </c>
      <c r="D29" s="1055"/>
      <c r="E29" s="467"/>
      <c r="F29" s="468"/>
      <c r="G29" s="467"/>
      <c r="H29" s="1056"/>
      <c r="I29" s="460"/>
      <c r="J29" s="1062"/>
      <c r="K29" s="1058"/>
      <c r="L29" s="467"/>
      <c r="M29" s="1058"/>
      <c r="N29" s="467"/>
      <c r="O29" s="467"/>
      <c r="P29" s="1011"/>
      <c r="Q29" s="1010">
        <f>'ellátottak önk.'!F23</f>
        <v>600</v>
      </c>
      <c r="R29" s="466">
        <f t="shared" si="4"/>
        <v>600</v>
      </c>
      <c r="S29" s="185"/>
      <c r="T29" s="185"/>
      <c r="U29" s="185"/>
      <c r="V29" s="185"/>
    </row>
    <row r="30" spans="1:22" s="184" customFormat="1" ht="15" customHeight="1" x14ac:dyDescent="0.2">
      <c r="A30" s="481"/>
      <c r="B30" s="523" t="s">
        <v>475</v>
      </c>
      <c r="C30" s="40" t="s">
        <v>722</v>
      </c>
      <c r="D30" s="319"/>
      <c r="E30" s="161"/>
      <c r="F30" s="317"/>
      <c r="G30" s="161"/>
      <c r="H30" s="317">
        <v>6431</v>
      </c>
      <c r="I30" s="161">
        <v>7330</v>
      </c>
      <c r="J30" s="319"/>
      <c r="K30" s="300"/>
      <c r="L30" s="161"/>
      <c r="M30" s="300"/>
      <c r="N30" s="161"/>
      <c r="O30" s="161"/>
      <c r="P30" s="317"/>
      <c r="Q30" s="161"/>
      <c r="R30" s="469">
        <f>SUM(D30:Q30)</f>
        <v>13761</v>
      </c>
      <c r="S30" s="185"/>
      <c r="T30" s="185"/>
      <c r="U30" s="185"/>
      <c r="V30" s="185"/>
    </row>
    <row r="31" spans="1:22" s="184" customFormat="1" ht="15" customHeight="1" x14ac:dyDescent="0.2">
      <c r="A31" s="481"/>
      <c r="B31" s="523" t="s">
        <v>476</v>
      </c>
      <c r="C31" s="40" t="s">
        <v>838</v>
      </c>
      <c r="D31" s="319"/>
      <c r="E31" s="161"/>
      <c r="F31" s="317"/>
      <c r="G31" s="161"/>
      <c r="H31" s="317">
        <v>288</v>
      </c>
      <c r="I31" s="161">
        <v>13763</v>
      </c>
      <c r="J31" s="319"/>
      <c r="K31" s="300"/>
      <c r="L31" s="161"/>
      <c r="M31" s="300"/>
      <c r="N31" s="161"/>
      <c r="O31" s="161"/>
      <c r="P31" s="317"/>
      <c r="Q31" s="161"/>
      <c r="R31" s="469">
        <f t="shared" si="3"/>
        <v>14051</v>
      </c>
      <c r="S31" s="185"/>
      <c r="T31" s="185"/>
      <c r="U31" s="185"/>
      <c r="V31" s="185"/>
    </row>
    <row r="32" spans="1:22" s="184" customFormat="1" ht="15" customHeight="1" x14ac:dyDescent="0.2">
      <c r="A32" s="481"/>
      <c r="B32" s="523" t="s">
        <v>477</v>
      </c>
      <c r="C32" s="40" t="s">
        <v>839</v>
      </c>
      <c r="D32" s="319">
        <v>34233</v>
      </c>
      <c r="E32" s="161"/>
      <c r="F32" s="317">
        <v>10704</v>
      </c>
      <c r="G32" s="161"/>
      <c r="H32" s="317">
        <v>1220</v>
      </c>
      <c r="I32" s="161"/>
      <c r="J32" s="319"/>
      <c r="K32" s="300"/>
      <c r="L32" s="161"/>
      <c r="M32" s="300"/>
      <c r="N32" s="161"/>
      <c r="O32" s="161"/>
      <c r="P32" s="317"/>
      <c r="Q32" s="161"/>
      <c r="R32" s="469">
        <f>SUM(D32:Q32)</f>
        <v>46157</v>
      </c>
      <c r="S32" s="73"/>
      <c r="T32" s="185"/>
      <c r="U32" s="185"/>
      <c r="V32" s="185"/>
    </row>
    <row r="33" spans="1:22" s="184" customFormat="1" ht="15" customHeight="1" x14ac:dyDescent="0.2">
      <c r="A33" s="481"/>
      <c r="B33" s="523" t="s">
        <v>478</v>
      </c>
      <c r="C33" s="40" t="s">
        <v>716</v>
      </c>
      <c r="D33" s="319"/>
      <c r="E33" s="161">
        <v>900</v>
      </c>
      <c r="F33" s="317"/>
      <c r="G33" s="161">
        <v>540</v>
      </c>
      <c r="H33" s="317"/>
      <c r="I33" s="161">
        <v>3621</v>
      </c>
      <c r="J33" s="319"/>
      <c r="K33" s="300"/>
      <c r="L33" s="161"/>
      <c r="M33" s="300"/>
      <c r="N33" s="161"/>
      <c r="O33" s="161"/>
      <c r="P33" s="317"/>
      <c r="Q33" s="161"/>
      <c r="R33" s="469">
        <f t="shared" ref="R33:R37" si="5">SUM(D33:Q33)</f>
        <v>5061</v>
      </c>
      <c r="S33" s="73"/>
      <c r="T33" s="185"/>
      <c r="U33" s="185"/>
      <c r="V33" s="185"/>
    </row>
    <row r="34" spans="1:22" s="184" customFormat="1" ht="15" customHeight="1" x14ac:dyDescent="0.2">
      <c r="A34" s="481"/>
      <c r="B34" s="523" t="s">
        <v>479</v>
      </c>
      <c r="C34" s="40" t="s">
        <v>843</v>
      </c>
      <c r="D34" s="319"/>
      <c r="E34" s="161">
        <v>8039</v>
      </c>
      <c r="F34" s="317"/>
      <c r="G34" s="161">
        <v>5640</v>
      </c>
      <c r="H34" s="317"/>
      <c r="I34" s="161">
        <v>3999</v>
      </c>
      <c r="J34" s="319"/>
      <c r="K34" s="300"/>
      <c r="L34" s="161"/>
      <c r="M34" s="300"/>
      <c r="N34" s="161"/>
      <c r="O34" s="161"/>
      <c r="P34" s="317"/>
      <c r="Q34" s="161"/>
      <c r="R34" s="469">
        <f t="shared" si="5"/>
        <v>17678</v>
      </c>
      <c r="S34" s="73"/>
      <c r="T34" s="185"/>
      <c r="U34" s="185"/>
      <c r="V34" s="185"/>
    </row>
    <row r="35" spans="1:22" s="184" customFormat="1" ht="15" customHeight="1" x14ac:dyDescent="0.2">
      <c r="A35" s="481"/>
      <c r="B35" s="523" t="s">
        <v>488</v>
      </c>
      <c r="C35" s="470" t="s">
        <v>841</v>
      </c>
      <c r="D35" s="1060"/>
      <c r="E35" s="320"/>
      <c r="F35" s="318"/>
      <c r="G35" s="320"/>
      <c r="H35" s="318"/>
      <c r="I35" s="320"/>
      <c r="J35" s="1060"/>
      <c r="K35" s="1061"/>
      <c r="L35" s="320"/>
      <c r="M35" s="1061"/>
      <c r="N35" s="320"/>
      <c r="O35" s="320"/>
      <c r="P35" s="318"/>
      <c r="Q35" s="320"/>
      <c r="R35" s="471">
        <f t="shared" si="5"/>
        <v>0</v>
      </c>
      <c r="S35" s="1006"/>
      <c r="T35" s="185"/>
      <c r="U35" s="185"/>
      <c r="V35" s="185"/>
    </row>
    <row r="36" spans="1:22" s="184" customFormat="1" ht="15" customHeight="1" x14ac:dyDescent="0.2">
      <c r="A36" s="481"/>
      <c r="B36" s="523" t="s">
        <v>489</v>
      </c>
      <c r="C36" s="40" t="s">
        <v>717</v>
      </c>
      <c r="D36" s="319"/>
      <c r="E36" s="161"/>
      <c r="F36" s="317"/>
      <c r="G36" s="161"/>
      <c r="H36" s="317"/>
      <c r="I36" s="161">
        <v>15928</v>
      </c>
      <c r="J36" s="319"/>
      <c r="K36" s="300"/>
      <c r="L36" s="161"/>
      <c r="M36" s="300"/>
      <c r="N36" s="161"/>
      <c r="O36" s="161"/>
      <c r="P36" s="317"/>
      <c r="Q36" s="161"/>
      <c r="R36" s="469">
        <f t="shared" si="5"/>
        <v>15928</v>
      </c>
      <c r="S36" s="73"/>
      <c r="T36" s="185"/>
      <c r="U36" s="185"/>
      <c r="V36" s="185"/>
    </row>
    <row r="37" spans="1:22" s="184" customFormat="1" ht="15" customHeight="1" x14ac:dyDescent="0.2">
      <c r="A37" s="481"/>
      <c r="B37" s="523" t="s">
        <v>490</v>
      </c>
      <c r="C37" s="40" t="s">
        <v>833</v>
      </c>
      <c r="D37" s="319"/>
      <c r="E37" s="161"/>
      <c r="F37" s="317"/>
      <c r="G37" s="161"/>
      <c r="H37" s="317"/>
      <c r="I37" s="161"/>
      <c r="J37" s="319"/>
      <c r="K37" s="300"/>
      <c r="L37" s="161"/>
      <c r="M37" s="300"/>
      <c r="N37" s="161"/>
      <c r="O37" s="161"/>
      <c r="P37" s="317"/>
      <c r="Q37" s="161"/>
      <c r="R37" s="469">
        <f t="shared" si="5"/>
        <v>0</v>
      </c>
      <c r="S37" s="73"/>
      <c r="T37" s="185"/>
      <c r="U37" s="185"/>
      <c r="V37" s="185"/>
    </row>
    <row r="38" spans="1:22" s="184" customFormat="1" ht="15" customHeight="1" x14ac:dyDescent="0.2">
      <c r="A38" s="481"/>
      <c r="B38" s="523" t="s">
        <v>491</v>
      </c>
      <c r="C38" s="40" t="s">
        <v>840</v>
      </c>
      <c r="D38" s="319"/>
      <c r="E38" s="161"/>
      <c r="F38" s="317"/>
      <c r="G38" s="161"/>
      <c r="H38" s="317">
        <v>3361</v>
      </c>
      <c r="I38" s="161"/>
      <c r="J38" s="319"/>
      <c r="K38" s="300"/>
      <c r="L38" s="161"/>
      <c r="M38" s="300"/>
      <c r="N38" s="161"/>
      <c r="O38" s="161"/>
      <c r="P38" s="317"/>
      <c r="Q38" s="161"/>
      <c r="R38" s="469">
        <f t="shared" si="3"/>
        <v>3361</v>
      </c>
      <c r="S38" s="185"/>
      <c r="T38" s="327"/>
      <c r="U38" s="185"/>
      <c r="V38" s="185"/>
    </row>
    <row r="39" spans="1:22" s="184" customFormat="1" ht="15" customHeight="1" x14ac:dyDescent="0.2">
      <c r="A39" s="481"/>
      <c r="B39" s="523" t="s">
        <v>492</v>
      </c>
      <c r="C39" s="465" t="s">
        <v>718</v>
      </c>
      <c r="D39" s="1062">
        <v>3870</v>
      </c>
      <c r="E39" s="1063"/>
      <c r="F39" s="1056">
        <v>635</v>
      </c>
      <c r="G39" s="460"/>
      <c r="H39" s="1056">
        <v>39327</v>
      </c>
      <c r="I39" s="1063"/>
      <c r="J39" s="1062"/>
      <c r="K39" s="1058"/>
      <c r="L39" s="467"/>
      <c r="M39" s="1058"/>
      <c r="N39" s="467"/>
      <c r="O39" s="467"/>
      <c r="P39" s="468"/>
      <c r="Q39" s="467"/>
      <c r="R39" s="469">
        <f t="shared" si="3"/>
        <v>43832</v>
      </c>
      <c r="S39" s="1006"/>
      <c r="T39" s="327"/>
      <c r="U39" s="185"/>
      <c r="V39" s="185"/>
    </row>
    <row r="40" spans="1:22" s="184" customFormat="1" ht="15" customHeight="1" x14ac:dyDescent="0.2">
      <c r="A40" s="481"/>
      <c r="B40" s="523" t="s">
        <v>493</v>
      </c>
      <c r="C40" s="522" t="s">
        <v>719</v>
      </c>
      <c r="D40" s="1055"/>
      <c r="E40" s="467"/>
      <c r="F40" s="468"/>
      <c r="G40" s="467"/>
      <c r="H40" s="1056"/>
      <c r="I40" s="460">
        <v>4500</v>
      </c>
      <c r="J40" s="1062"/>
      <c r="K40" s="1058"/>
      <c r="L40" s="467"/>
      <c r="M40" s="1058"/>
      <c r="N40" s="467"/>
      <c r="O40" s="467"/>
      <c r="P40" s="468"/>
      <c r="Q40" s="467"/>
      <c r="R40" s="466">
        <f t="shared" ref="R40:R41" si="6">SUM(D40:Q40)</f>
        <v>4500</v>
      </c>
      <c r="S40" s="185"/>
      <c r="T40" s="327"/>
      <c r="U40" s="185"/>
      <c r="V40" s="185"/>
    </row>
    <row r="41" spans="1:22" s="184" customFormat="1" ht="15" customHeight="1" x14ac:dyDescent="0.2">
      <c r="A41" s="481"/>
      <c r="B41" s="523" t="s">
        <v>494</v>
      </c>
      <c r="C41" s="475" t="s">
        <v>723</v>
      </c>
      <c r="D41" s="1008"/>
      <c r="E41" s="461"/>
      <c r="F41" s="460"/>
      <c r="G41" s="461"/>
      <c r="H41" s="460"/>
      <c r="I41" s="460">
        <v>2536</v>
      </c>
      <c r="J41" s="1008"/>
      <c r="K41" s="461"/>
      <c r="L41" s="1009"/>
      <c r="M41" s="461"/>
      <c r="N41" s="460"/>
      <c r="O41" s="461"/>
      <c r="P41" s="460"/>
      <c r="Q41" s="461"/>
      <c r="R41" s="466">
        <f t="shared" si="6"/>
        <v>2536</v>
      </c>
      <c r="S41" s="185"/>
      <c r="T41" s="327"/>
      <c r="U41" s="185"/>
      <c r="V41" s="185"/>
    </row>
    <row r="42" spans="1:22" s="184" customFormat="1" ht="15" customHeight="1" x14ac:dyDescent="0.2">
      <c r="A42" s="481"/>
      <c r="B42" s="523" t="s">
        <v>495</v>
      </c>
      <c r="C42" s="40" t="s">
        <v>842</v>
      </c>
      <c r="D42" s="319"/>
      <c r="E42" s="300"/>
      <c r="F42" s="161"/>
      <c r="G42" s="161"/>
      <c r="H42" s="317">
        <f>20530-5939</f>
        <v>14591</v>
      </c>
      <c r="I42" s="161"/>
      <c r="J42" s="319"/>
      <c r="K42" s="300"/>
      <c r="L42" s="161"/>
      <c r="M42" s="300"/>
      <c r="N42" s="161"/>
      <c r="O42" s="161"/>
      <c r="P42" s="317"/>
      <c r="Q42" s="161"/>
      <c r="R42" s="469">
        <f t="shared" ref="R42:R45" si="7">SUM(D42:Q42)</f>
        <v>14591</v>
      </c>
      <c r="S42" s="343"/>
      <c r="T42" s="185"/>
      <c r="U42" s="185"/>
      <c r="V42" s="185"/>
    </row>
    <row r="43" spans="1:22" s="184" customFormat="1" ht="15" customHeight="1" x14ac:dyDescent="0.2">
      <c r="A43" s="481"/>
      <c r="B43" s="523" t="s">
        <v>496</v>
      </c>
      <c r="C43" s="40" t="s">
        <v>834</v>
      </c>
      <c r="D43" s="319"/>
      <c r="E43" s="161"/>
      <c r="F43" s="317"/>
      <c r="G43" s="161"/>
      <c r="H43" s="317">
        <v>78265</v>
      </c>
      <c r="I43" s="161">
        <v>6648</v>
      </c>
      <c r="J43" s="319"/>
      <c r="K43" s="300"/>
      <c r="L43" s="161"/>
      <c r="M43" s="300"/>
      <c r="N43" s="161"/>
      <c r="O43" s="161"/>
      <c r="P43" s="317"/>
      <c r="Q43" s="161"/>
      <c r="R43" s="469">
        <f t="shared" si="7"/>
        <v>84913</v>
      </c>
      <c r="S43" s="74"/>
      <c r="T43" s="185"/>
      <c r="U43" s="185"/>
      <c r="V43" s="185"/>
    </row>
    <row r="44" spans="1:22" s="184" customFormat="1" ht="24" customHeight="1" x14ac:dyDescent="0.2">
      <c r="A44" s="481"/>
      <c r="B44" s="523" t="s">
        <v>545</v>
      </c>
      <c r="C44" s="465" t="s">
        <v>742</v>
      </c>
      <c r="D44" s="1064"/>
      <c r="E44" s="1065"/>
      <c r="F44" s="1066"/>
      <c r="G44" s="1065"/>
      <c r="H44" s="1066">
        <v>5000</v>
      </c>
      <c r="I44" s="1065"/>
      <c r="J44" s="1064"/>
      <c r="K44" s="1067"/>
      <c r="L44" s="1065"/>
      <c r="M44" s="1067"/>
      <c r="N44" s="1065"/>
      <c r="O44" s="1065"/>
      <c r="P44" s="1066"/>
      <c r="Q44" s="1065"/>
      <c r="R44" s="552">
        <f t="shared" si="7"/>
        <v>5000</v>
      </c>
      <c r="S44" s="74"/>
      <c r="T44" s="185"/>
      <c r="U44" s="185"/>
      <c r="V44" s="185"/>
    </row>
    <row r="45" spans="1:22" s="184" customFormat="1" ht="24" customHeight="1" x14ac:dyDescent="0.2">
      <c r="A45" s="481"/>
      <c r="B45" s="523" t="s">
        <v>546</v>
      </c>
      <c r="C45" s="472" t="s">
        <v>792</v>
      </c>
      <c r="D45" s="1008"/>
      <c r="E45" s="460"/>
      <c r="F45" s="473"/>
      <c r="G45" s="460"/>
      <c r="H45" s="473">
        <v>5000</v>
      </c>
      <c r="I45" s="460"/>
      <c r="J45" s="1008"/>
      <c r="K45" s="461"/>
      <c r="L45" s="460"/>
      <c r="M45" s="461"/>
      <c r="N45" s="460"/>
      <c r="O45" s="460"/>
      <c r="P45" s="473"/>
      <c r="Q45" s="460"/>
      <c r="R45" s="466">
        <f t="shared" si="7"/>
        <v>5000</v>
      </c>
      <c r="S45" s="343"/>
      <c r="T45" s="185"/>
      <c r="U45" s="185"/>
      <c r="V45" s="185"/>
    </row>
    <row r="46" spans="1:22" s="184" customFormat="1" ht="17.25" customHeight="1" x14ac:dyDescent="0.2">
      <c r="A46" s="481"/>
      <c r="B46" s="523" t="s">
        <v>547</v>
      </c>
      <c r="C46" s="472" t="s">
        <v>720</v>
      </c>
      <c r="D46" s="319"/>
      <c r="E46" s="460">
        <v>1844</v>
      </c>
      <c r="F46" s="473"/>
      <c r="G46" s="460">
        <v>389</v>
      </c>
      <c r="H46" s="473">
        <v>350</v>
      </c>
      <c r="I46" s="460"/>
      <c r="J46" s="1008"/>
      <c r="K46" s="461"/>
      <c r="L46" s="460"/>
      <c r="M46" s="461"/>
      <c r="N46" s="460"/>
      <c r="O46" s="460"/>
      <c r="P46" s="473"/>
      <c r="Q46" s="460"/>
      <c r="R46" s="466">
        <f t="shared" ref="R46:R48" si="8">SUM(D46:Q46)</f>
        <v>2583</v>
      </c>
      <c r="S46" s="343"/>
      <c r="T46" s="192"/>
      <c r="U46" s="185"/>
      <c r="V46" s="185"/>
    </row>
    <row r="47" spans="1:22" s="184" customFormat="1" ht="17.25" customHeight="1" x14ac:dyDescent="0.2">
      <c r="A47" s="481"/>
      <c r="B47" s="523" t="s">
        <v>548</v>
      </c>
      <c r="C47" s="465" t="s">
        <v>831</v>
      </c>
      <c r="D47" s="1055"/>
      <c r="E47" s="467"/>
      <c r="F47" s="468"/>
      <c r="G47" s="467"/>
      <c r="H47" s="1056"/>
      <c r="I47" s="460">
        <v>400</v>
      </c>
      <c r="J47" s="1062"/>
      <c r="K47" s="1058"/>
      <c r="L47" s="467"/>
      <c r="M47" s="1058"/>
      <c r="N47" s="467"/>
      <c r="O47" s="467"/>
      <c r="P47" s="1011"/>
      <c r="Q47" s="1010"/>
      <c r="R47" s="466">
        <f t="shared" si="8"/>
        <v>400</v>
      </c>
      <c r="S47" s="343"/>
      <c r="T47" s="192"/>
      <c r="U47" s="185"/>
      <c r="V47" s="185"/>
    </row>
    <row r="48" spans="1:22" s="184" customFormat="1" ht="15" customHeight="1" x14ac:dyDescent="0.2">
      <c r="A48" s="481"/>
      <c r="B48" s="523" t="s">
        <v>103</v>
      </c>
      <c r="C48" s="40" t="s">
        <v>741</v>
      </c>
      <c r="D48" s="319"/>
      <c r="E48" s="161"/>
      <c r="F48" s="317"/>
      <c r="G48" s="161"/>
      <c r="H48" s="317">
        <v>634</v>
      </c>
      <c r="I48" s="161">
        <v>34843</v>
      </c>
      <c r="J48" s="319"/>
      <c r="K48" s="300"/>
      <c r="L48" s="161"/>
      <c r="M48" s="300"/>
      <c r="N48" s="161"/>
      <c r="O48" s="161"/>
      <c r="P48" s="317"/>
      <c r="Q48" s="161"/>
      <c r="R48" s="469">
        <f t="shared" si="8"/>
        <v>35477</v>
      </c>
      <c r="S48" s="74"/>
      <c r="T48" s="192"/>
      <c r="U48" s="185"/>
      <c r="V48" s="185"/>
    </row>
    <row r="49" spans="1:22" s="184" customFormat="1" ht="14.25" customHeight="1" x14ac:dyDescent="0.2">
      <c r="A49" s="481"/>
      <c r="B49" s="523" t="s">
        <v>573</v>
      </c>
      <c r="C49" s="475" t="s">
        <v>1145</v>
      </c>
      <c r="D49" s="1008"/>
      <c r="E49" s="461">
        <v>10137</v>
      </c>
      <c r="F49" s="460"/>
      <c r="G49" s="461">
        <v>2051</v>
      </c>
      <c r="H49" s="460">
        <v>43408</v>
      </c>
      <c r="I49" s="460">
        <v>46648</v>
      </c>
      <c r="J49" s="1008"/>
      <c r="K49" s="461"/>
      <c r="L49" s="1009"/>
      <c r="M49" s="461"/>
      <c r="N49" s="460"/>
      <c r="O49" s="461"/>
      <c r="P49" s="460"/>
      <c r="Q49" s="461"/>
      <c r="R49" s="466">
        <f t="shared" si="3"/>
        <v>102244</v>
      </c>
      <c r="S49" s="1007"/>
      <c r="T49" s="185"/>
      <c r="U49" s="192"/>
      <c r="V49" s="185"/>
    </row>
    <row r="50" spans="1:22" s="184" customFormat="1" ht="12.75" customHeight="1" x14ac:dyDescent="0.2">
      <c r="A50" s="481"/>
      <c r="B50" s="523" t="s">
        <v>574</v>
      </c>
      <c r="C50" s="475" t="s">
        <v>930</v>
      </c>
      <c r="D50" s="1008"/>
      <c r="E50" s="461"/>
      <c r="F50" s="460"/>
      <c r="G50" s="461"/>
      <c r="H50" s="460">
        <v>500</v>
      </c>
      <c r="I50" s="460"/>
      <c r="J50" s="1008"/>
      <c r="K50" s="461"/>
      <c r="L50" s="1009"/>
      <c r="M50" s="461"/>
      <c r="N50" s="460"/>
      <c r="O50" s="461"/>
      <c r="P50" s="460"/>
      <c r="Q50" s="461"/>
      <c r="R50" s="466">
        <f t="shared" si="3"/>
        <v>500</v>
      </c>
      <c r="S50" s="73"/>
      <c r="T50" s="185"/>
      <c r="U50" s="185"/>
      <c r="V50" s="185"/>
    </row>
    <row r="51" spans="1:22" s="184" customFormat="1" ht="12.75" customHeight="1" x14ac:dyDescent="0.2">
      <c r="A51" s="481"/>
      <c r="B51" s="523" t="s">
        <v>106</v>
      </c>
      <c r="C51" s="475" t="s">
        <v>926</v>
      </c>
      <c r="D51" s="1008">
        <v>4724</v>
      </c>
      <c r="E51" s="461"/>
      <c r="F51" s="460"/>
      <c r="G51" s="461"/>
      <c r="H51" s="460">
        <v>11786</v>
      </c>
      <c r="I51" s="460"/>
      <c r="J51" s="1008"/>
      <c r="K51" s="461"/>
      <c r="L51" s="1009"/>
      <c r="M51" s="461"/>
      <c r="N51" s="460"/>
      <c r="O51" s="461"/>
      <c r="P51" s="460"/>
      <c r="Q51" s="461"/>
      <c r="R51" s="579">
        <f t="shared" si="3"/>
        <v>16510</v>
      </c>
      <c r="S51" s="73"/>
      <c r="T51" s="185"/>
      <c r="U51" s="185"/>
      <c r="V51" s="185"/>
    </row>
    <row r="52" spans="1:22" s="184" customFormat="1" ht="12" customHeight="1" x14ac:dyDescent="0.2">
      <c r="A52" s="481"/>
      <c r="B52" s="523" t="s">
        <v>107</v>
      </c>
      <c r="C52" s="475" t="s">
        <v>929</v>
      </c>
      <c r="D52" s="1008"/>
      <c r="E52" s="461"/>
      <c r="F52" s="460"/>
      <c r="G52" s="461"/>
      <c r="H52" s="460"/>
      <c r="I52" s="460">
        <v>6</v>
      </c>
      <c r="J52" s="1008"/>
      <c r="K52" s="461">
        <v>451</v>
      </c>
      <c r="L52" s="1009"/>
      <c r="M52" s="461"/>
      <c r="N52" s="460"/>
      <c r="O52" s="461"/>
      <c r="P52" s="460"/>
      <c r="Q52" s="461"/>
      <c r="R52" s="579">
        <f t="shared" si="3"/>
        <v>457</v>
      </c>
      <c r="S52" s="73"/>
      <c r="T52" s="185"/>
      <c r="U52" s="185"/>
      <c r="V52" s="192"/>
    </row>
    <row r="53" spans="1:22" s="184" customFormat="1" ht="10.5" customHeight="1" x14ac:dyDescent="0.2">
      <c r="A53" s="890"/>
      <c r="B53" s="888" t="s">
        <v>108</v>
      </c>
      <c r="C53" s="891" t="s">
        <v>1023</v>
      </c>
      <c r="D53" s="1008"/>
      <c r="E53" s="461"/>
      <c r="F53" s="460"/>
      <c r="G53" s="461"/>
      <c r="H53" s="460"/>
      <c r="I53" s="460">
        <v>13765</v>
      </c>
      <c r="J53" s="1008"/>
      <c r="K53" s="461"/>
      <c r="L53" s="1009"/>
      <c r="M53" s="461"/>
      <c r="N53" s="460"/>
      <c r="O53" s="461"/>
      <c r="P53" s="460"/>
      <c r="Q53" s="461"/>
      <c r="R53" s="579">
        <f t="shared" si="3"/>
        <v>13765</v>
      </c>
      <c r="S53" s="73"/>
      <c r="T53" s="185"/>
      <c r="U53" s="185"/>
      <c r="V53" s="185"/>
    </row>
    <row r="54" spans="1:22" s="184" customFormat="1" ht="10.5" customHeight="1" x14ac:dyDescent="0.2">
      <c r="A54" s="890"/>
      <c r="B54" s="888" t="s">
        <v>111</v>
      </c>
      <c r="C54" s="891" t="s">
        <v>1024</v>
      </c>
      <c r="D54" s="1008"/>
      <c r="E54" s="461"/>
      <c r="F54" s="460"/>
      <c r="G54" s="461"/>
      <c r="H54" s="460"/>
      <c r="I54" s="460">
        <v>12964</v>
      </c>
      <c r="J54" s="1008"/>
      <c r="K54" s="461"/>
      <c r="L54" s="1009"/>
      <c r="M54" s="461"/>
      <c r="N54" s="460"/>
      <c r="O54" s="461"/>
      <c r="P54" s="460"/>
      <c r="Q54" s="461"/>
      <c r="R54" s="579">
        <f t="shared" si="3"/>
        <v>12964</v>
      </c>
      <c r="S54" s="73"/>
      <c r="T54" s="185"/>
      <c r="U54" s="185"/>
      <c r="V54" s="185"/>
    </row>
    <row r="55" spans="1:22" s="184" customFormat="1" ht="10.5" customHeight="1" x14ac:dyDescent="0.2">
      <c r="A55" s="890"/>
      <c r="B55" s="888" t="s">
        <v>114</v>
      </c>
      <c r="C55" s="1246" t="s">
        <v>1025</v>
      </c>
      <c r="D55" s="460"/>
      <c r="E55" s="461"/>
      <c r="F55" s="460"/>
      <c r="G55" s="461"/>
      <c r="H55" s="460"/>
      <c r="I55" s="460">
        <v>11197</v>
      </c>
      <c r="J55" s="1008"/>
      <c r="K55" s="461"/>
      <c r="L55" s="1009"/>
      <c r="M55" s="461"/>
      <c r="N55" s="460"/>
      <c r="O55" s="461"/>
      <c r="P55" s="460"/>
      <c r="Q55" s="461"/>
      <c r="R55" s="579">
        <f t="shared" ref="R55" si="9">SUM(D55:Q55)</f>
        <v>11197</v>
      </c>
      <c r="S55" s="73"/>
      <c r="T55" s="185"/>
      <c r="U55" s="185"/>
      <c r="V55" s="185"/>
    </row>
    <row r="56" spans="1:22" s="184" customFormat="1" ht="30" customHeight="1" thickBot="1" x14ac:dyDescent="0.25">
      <c r="A56" s="890"/>
      <c r="B56" s="888" t="s">
        <v>115</v>
      </c>
      <c r="C56" s="1020" t="s">
        <v>1201</v>
      </c>
      <c r="D56" s="1008"/>
      <c r="E56" s="461"/>
      <c r="F56" s="460"/>
      <c r="G56" s="461"/>
      <c r="H56" s="460"/>
      <c r="I56" s="460"/>
      <c r="J56" s="1236"/>
      <c r="K56" s="1237"/>
      <c r="L56" s="1009"/>
      <c r="M56" s="461"/>
      <c r="N56" s="460">
        <v>138569</v>
      </c>
      <c r="O56" s="461"/>
      <c r="P56" s="460"/>
      <c r="Q56" s="461"/>
      <c r="R56" s="579">
        <f t="shared" si="3"/>
        <v>138569</v>
      </c>
      <c r="S56" s="73"/>
      <c r="T56" s="185"/>
      <c r="U56" s="185"/>
      <c r="V56" s="185"/>
    </row>
    <row r="57" spans="1:22" ht="15.6" customHeight="1" thickBot="1" x14ac:dyDescent="0.25">
      <c r="B57" s="1589" t="s">
        <v>516</v>
      </c>
      <c r="C57" s="1590"/>
      <c r="D57" s="172">
        <f>SUM(D10:D56)</f>
        <v>66567</v>
      </c>
      <c r="E57" s="172">
        <f>SUM(E10:E56)</f>
        <v>20920</v>
      </c>
      <c r="F57" s="172">
        <f t="shared" ref="F57:R57" si="10">SUM(F10:F56)</f>
        <v>16901</v>
      </c>
      <c r="G57" s="172">
        <f t="shared" si="10"/>
        <v>8620</v>
      </c>
      <c r="H57" s="172">
        <f t="shared" si="10"/>
        <v>474106</v>
      </c>
      <c r="I57" s="172">
        <f t="shared" si="10"/>
        <v>179839</v>
      </c>
      <c r="J57" s="1234">
        <f t="shared" si="10"/>
        <v>1350</v>
      </c>
      <c r="K57" s="1234">
        <f t="shared" si="10"/>
        <v>30954</v>
      </c>
      <c r="L57" s="172">
        <f t="shared" si="10"/>
        <v>28006</v>
      </c>
      <c r="M57" s="172">
        <f t="shared" si="10"/>
        <v>138632</v>
      </c>
      <c r="N57" s="172">
        <f t="shared" si="10"/>
        <v>138569</v>
      </c>
      <c r="O57" s="172">
        <f t="shared" si="10"/>
        <v>0</v>
      </c>
      <c r="P57" s="172">
        <f t="shared" si="10"/>
        <v>2300</v>
      </c>
      <c r="Q57" s="172">
        <f t="shared" si="10"/>
        <v>14009</v>
      </c>
      <c r="R57" s="172">
        <f t="shared" si="10"/>
        <v>1120773</v>
      </c>
      <c r="S57" s="75"/>
    </row>
    <row r="58" spans="1:22" x14ac:dyDescent="0.2">
      <c r="S58" s="195"/>
    </row>
    <row r="61" spans="1:22" ht="12" x14ac:dyDescent="0.2">
      <c r="C61" s="1242"/>
    </row>
    <row r="62" spans="1:22" x14ac:dyDescent="0.2">
      <c r="S62" s="192"/>
    </row>
    <row r="63" spans="1:22" x14ac:dyDescent="0.2">
      <c r="S63" s="192"/>
    </row>
    <row r="67" spans="12:12" x14ac:dyDescent="0.2">
      <c r="L67" s="191"/>
    </row>
  </sheetData>
  <sheetProtection selectLockedCells="1" selectUnlockedCells="1"/>
  <mergeCells count="23">
    <mergeCell ref="C7:C9"/>
    <mergeCell ref="B57:C57"/>
    <mergeCell ref="N5:O5"/>
    <mergeCell ref="J5:K5"/>
    <mergeCell ref="F7:G8"/>
    <mergeCell ref="L7:M8"/>
    <mergeCell ref="F5:G5"/>
    <mergeCell ref="P5:Q5"/>
    <mergeCell ref="B1:R1"/>
    <mergeCell ref="B2:R2"/>
    <mergeCell ref="B3:R3"/>
    <mergeCell ref="B5:B9"/>
    <mergeCell ref="D7:E8"/>
    <mergeCell ref="J7:K8"/>
    <mergeCell ref="D5:E5"/>
    <mergeCell ref="N7:O8"/>
    <mergeCell ref="H5:I5"/>
    <mergeCell ref="R7:R9"/>
    <mergeCell ref="C4:R4"/>
    <mergeCell ref="P7:Q8"/>
    <mergeCell ref="D6:R6"/>
    <mergeCell ref="L5:M5"/>
    <mergeCell ref="H7:I8"/>
  </mergeCells>
  <phoneticPr fontId="33" type="noConversion"/>
  <printOptions horizontalCentered="1"/>
  <pageMargins left="0.15748031496062992" right="0.15748031496062992" top="0.78740157480314965" bottom="0.78740157480314965" header="0.51181102362204722" footer="0.51181102362204722"/>
  <pageSetup paperSize="9" scale="70" firstPageNumber="0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rgb="FF00B0F0"/>
    <pageSetUpPr fitToPage="1"/>
  </sheetPr>
  <dimension ref="B1:N40"/>
  <sheetViews>
    <sheetView workbookViewId="0">
      <selection activeCell="B1" sqref="B1:J1"/>
    </sheetView>
  </sheetViews>
  <sheetFormatPr defaultColWidth="9.140625" defaultRowHeight="18" customHeight="1" x14ac:dyDescent="0.25"/>
  <cols>
    <col min="1" max="1" width="6.140625" style="25" customWidth="1"/>
    <col min="2" max="3" width="3.5703125" style="15" customWidth="1"/>
    <col min="4" max="4" width="41.5703125" style="19" customWidth="1"/>
    <col min="5" max="5" width="12.28515625" style="15" customWidth="1"/>
    <col min="6" max="6" width="11" style="15" customWidth="1"/>
    <col min="7" max="7" width="14" style="15" customWidth="1"/>
    <col min="8" max="9" width="0" style="168" hidden="1" customWidth="1"/>
    <col min="10" max="10" width="9.42578125" style="25" hidden="1" customWidth="1"/>
    <col min="11" max="16384" width="9.140625" style="25"/>
  </cols>
  <sheetData>
    <row r="1" spans="2:14" ht="18" customHeight="1" x14ac:dyDescent="0.25">
      <c r="B1" s="1591" t="s">
        <v>1226</v>
      </c>
      <c r="C1" s="1592"/>
      <c r="D1" s="1592"/>
      <c r="E1" s="1592"/>
      <c r="F1" s="1592"/>
      <c r="G1" s="1592"/>
      <c r="H1" s="1593"/>
      <c r="I1" s="1593"/>
      <c r="J1" s="1593"/>
    </row>
    <row r="2" spans="2:14" ht="18" customHeight="1" x14ac:dyDescent="0.25">
      <c r="N2" s="615"/>
    </row>
    <row r="3" spans="2:14" ht="15.75" customHeight="1" x14ac:dyDescent="0.25">
      <c r="B3" s="1552" t="s">
        <v>73</v>
      </c>
      <c r="C3" s="1552"/>
      <c r="D3" s="1552"/>
      <c r="E3" s="1552"/>
      <c r="F3" s="1552"/>
      <c r="G3" s="1552"/>
      <c r="H3" s="1502"/>
      <c r="I3" s="1502"/>
      <c r="J3" s="1502"/>
    </row>
    <row r="4" spans="2:14" ht="15.75" customHeight="1" x14ac:dyDescent="0.25">
      <c r="B4" s="1602" t="s">
        <v>1035</v>
      </c>
      <c r="C4" s="1603"/>
      <c r="D4" s="1603"/>
      <c r="E4" s="1603"/>
      <c r="F4" s="1603"/>
      <c r="G4" s="1603"/>
    </row>
    <row r="5" spans="2:14" ht="15.75" customHeight="1" x14ac:dyDescent="0.25">
      <c r="B5" s="1552" t="s">
        <v>681</v>
      </c>
      <c r="C5" s="1552"/>
      <c r="D5" s="1552"/>
      <c r="E5" s="1552"/>
      <c r="F5" s="1552"/>
      <c r="G5" s="1552"/>
      <c r="H5" s="1502"/>
      <c r="I5" s="1502"/>
      <c r="J5" s="1502"/>
    </row>
    <row r="6" spans="2:14" s="27" customFormat="1" ht="14.25" customHeight="1" x14ac:dyDescent="0.25">
      <c r="B6" s="1595" t="s">
        <v>258</v>
      </c>
      <c r="C6" s="1595"/>
      <c r="D6" s="1595"/>
      <c r="E6" s="1595"/>
      <c r="F6" s="1595"/>
      <c r="G6" s="1595"/>
      <c r="H6" s="1502"/>
      <c r="I6" s="1502"/>
      <c r="J6" s="1502"/>
    </row>
    <row r="7" spans="2:14" s="27" customFormat="1" ht="14.25" customHeight="1" x14ac:dyDescent="0.25">
      <c r="B7" s="22"/>
      <c r="C7" s="148"/>
      <c r="D7" s="149"/>
      <c r="E7" s="22"/>
      <c r="F7" s="22"/>
      <c r="G7" s="22"/>
    </row>
    <row r="8" spans="2:14" ht="30.6" customHeight="1" x14ac:dyDescent="0.25">
      <c r="B8" s="1596" t="s">
        <v>410</v>
      </c>
      <c r="C8" s="1598" t="s">
        <v>54</v>
      </c>
      <c r="D8" s="1598"/>
      <c r="E8" s="18" t="s">
        <v>55</v>
      </c>
      <c r="F8" s="18" t="s">
        <v>56</v>
      </c>
      <c r="G8" s="18" t="s">
        <v>57</v>
      </c>
      <c r="H8" s="25"/>
      <c r="I8" s="25"/>
    </row>
    <row r="9" spans="2:14" ht="30" customHeight="1" x14ac:dyDescent="0.25">
      <c r="B9" s="1597"/>
      <c r="C9" s="1599" t="s">
        <v>462</v>
      </c>
      <c r="D9" s="1599"/>
      <c r="E9" s="1601" t="s">
        <v>1038</v>
      </c>
      <c r="F9" s="1601"/>
      <c r="G9" s="1601"/>
      <c r="H9" s="25"/>
      <c r="I9" s="25"/>
    </row>
    <row r="10" spans="2:14" ht="52.9" customHeight="1" x14ac:dyDescent="0.25">
      <c r="B10" s="1597"/>
      <c r="C10" s="1599"/>
      <c r="D10" s="1600"/>
      <c r="E10" s="150" t="s">
        <v>59</v>
      </c>
      <c r="F10" s="150" t="s">
        <v>60</v>
      </c>
      <c r="G10" s="150" t="s">
        <v>61</v>
      </c>
      <c r="H10" s="25"/>
      <c r="I10" s="25"/>
    </row>
    <row r="11" spans="2:14" ht="23.25" customHeight="1" x14ac:dyDescent="0.25">
      <c r="B11" s="542"/>
      <c r="C11" s="1594" t="s">
        <v>517</v>
      </c>
      <c r="D11" s="1594"/>
      <c r="E11" s="151"/>
      <c r="F11" s="151"/>
      <c r="G11" s="151"/>
      <c r="H11" s="25"/>
      <c r="I11" s="25"/>
      <c r="K11" s="362"/>
    </row>
    <row r="12" spans="2:14" ht="18" customHeight="1" x14ac:dyDescent="0.25">
      <c r="B12" s="543"/>
      <c r="C12" s="152" t="s">
        <v>484</v>
      </c>
      <c r="D12" s="149"/>
      <c r="E12" s="151"/>
      <c r="F12" s="151"/>
      <c r="G12" s="151"/>
      <c r="H12" s="25"/>
      <c r="I12" s="25"/>
      <c r="K12" s="362"/>
    </row>
    <row r="13" spans="2:14" ht="18" customHeight="1" x14ac:dyDescent="0.25">
      <c r="B13" s="543" t="s">
        <v>420</v>
      </c>
      <c r="C13" s="153"/>
      <c r="D13" s="154" t="s">
        <v>678</v>
      </c>
      <c r="E13" s="151"/>
      <c r="F13" s="151">
        <v>500</v>
      </c>
      <c r="G13" s="151">
        <f>SUM(E13:F13)</f>
        <v>500</v>
      </c>
      <c r="H13" s="25"/>
      <c r="I13" s="25"/>
      <c r="K13" s="362"/>
    </row>
    <row r="14" spans="2:14" ht="18" customHeight="1" x14ac:dyDescent="0.25">
      <c r="B14" s="543" t="s">
        <v>428</v>
      </c>
      <c r="C14" s="153"/>
      <c r="D14" s="19" t="s">
        <v>484</v>
      </c>
      <c r="E14" s="151">
        <v>0</v>
      </c>
      <c r="F14" s="155">
        <v>0</v>
      </c>
      <c r="G14" s="151">
        <f>SUM(E14:F14)</f>
        <v>0</v>
      </c>
      <c r="H14" s="25"/>
      <c r="I14" s="25"/>
      <c r="K14" s="362"/>
    </row>
    <row r="15" spans="2:14" ht="18" customHeight="1" x14ac:dyDescent="0.25">
      <c r="B15" s="543" t="s">
        <v>429</v>
      </c>
      <c r="C15" s="153"/>
      <c r="D15" s="19" t="s">
        <v>709</v>
      </c>
      <c r="E15" s="151"/>
      <c r="F15" s="155">
        <v>600</v>
      </c>
      <c r="G15" s="151">
        <f>SUM(E15:F15)</f>
        <v>600</v>
      </c>
      <c r="H15" s="25"/>
      <c r="I15" s="25"/>
      <c r="K15" s="362"/>
    </row>
    <row r="16" spans="2:14" ht="18" customHeight="1" x14ac:dyDescent="0.25">
      <c r="B16" s="543" t="s">
        <v>430</v>
      </c>
      <c r="C16" s="153"/>
      <c r="D16" s="19" t="s">
        <v>710</v>
      </c>
      <c r="E16" s="151"/>
      <c r="F16" s="155">
        <v>800</v>
      </c>
      <c r="G16" s="151">
        <f t="shared" ref="G16:G20" si="0">SUM(E16:F16)</f>
        <v>800</v>
      </c>
      <c r="H16" s="25"/>
      <c r="I16" s="25"/>
      <c r="K16" s="362"/>
    </row>
    <row r="17" spans="2:13" ht="18" customHeight="1" x14ac:dyDescent="0.25">
      <c r="B17" s="543" t="s">
        <v>431</v>
      </c>
      <c r="C17" s="153"/>
      <c r="D17" s="19" t="s">
        <v>711</v>
      </c>
      <c r="E17" s="151"/>
      <c r="F17" s="155">
        <v>800</v>
      </c>
      <c r="G17" s="151">
        <f t="shared" si="0"/>
        <v>800</v>
      </c>
      <c r="H17" s="25"/>
      <c r="I17" s="25"/>
      <c r="K17" s="362"/>
    </row>
    <row r="18" spans="2:13" ht="18" customHeight="1" x14ac:dyDescent="0.25">
      <c r="B18" s="543" t="s">
        <v>432</v>
      </c>
      <c r="C18" s="153"/>
      <c r="D18" s="19" t="s">
        <v>712</v>
      </c>
      <c r="E18" s="151"/>
      <c r="F18" s="155">
        <v>3609</v>
      </c>
      <c r="G18" s="151">
        <f t="shared" si="0"/>
        <v>3609</v>
      </c>
      <c r="H18" s="25"/>
      <c r="I18" s="25"/>
      <c r="K18" s="362"/>
    </row>
    <row r="19" spans="2:13" ht="18" customHeight="1" x14ac:dyDescent="0.25">
      <c r="B19" s="543" t="s">
        <v>433</v>
      </c>
      <c r="C19" s="153"/>
      <c r="D19" s="19" t="s">
        <v>713</v>
      </c>
      <c r="E19" s="151">
        <v>2300</v>
      </c>
      <c r="F19" s="155"/>
      <c r="G19" s="151">
        <f t="shared" si="0"/>
        <v>2300</v>
      </c>
      <c r="H19" s="25"/>
      <c r="I19" s="25"/>
      <c r="K19" s="362"/>
    </row>
    <row r="20" spans="2:13" ht="18" customHeight="1" x14ac:dyDescent="0.25">
      <c r="B20" s="543" t="s">
        <v>434</v>
      </c>
      <c r="C20" s="153"/>
      <c r="D20" s="346" t="s">
        <v>515</v>
      </c>
      <c r="E20" s="151">
        <v>0</v>
      </c>
      <c r="F20" s="155">
        <v>0</v>
      </c>
      <c r="G20" s="151">
        <f t="shared" si="0"/>
        <v>0</v>
      </c>
      <c r="H20" s="25"/>
      <c r="I20" s="25"/>
      <c r="K20" s="362"/>
    </row>
    <row r="21" spans="2:13" ht="18" customHeight="1" x14ac:dyDescent="0.25">
      <c r="B21" s="543" t="s">
        <v>435</v>
      </c>
      <c r="C21" s="444"/>
      <c r="D21" s="346" t="s">
        <v>482</v>
      </c>
      <c r="E21" s="151"/>
      <c r="F21" s="155">
        <v>1800</v>
      </c>
      <c r="G21" s="151">
        <f>SUM(E21:F21)</f>
        <v>1800</v>
      </c>
      <c r="H21" s="25"/>
      <c r="I21" s="25"/>
      <c r="K21" s="362"/>
    </row>
    <row r="22" spans="2:13" ht="18" customHeight="1" x14ac:dyDescent="0.25">
      <c r="B22" s="543" t="s">
        <v>464</v>
      </c>
      <c r="C22" s="444"/>
      <c r="D22" s="446" t="s">
        <v>481</v>
      </c>
      <c r="E22" s="445"/>
      <c r="F22" s="155">
        <v>1100</v>
      </c>
      <c r="G22" s="347">
        <f>SUM(E22:F22)</f>
        <v>1100</v>
      </c>
      <c r="H22" s="26"/>
      <c r="I22" s="26"/>
      <c r="J22" s="26"/>
      <c r="K22" s="362"/>
      <c r="M22" s="26"/>
    </row>
    <row r="23" spans="2:13" ht="18" customHeight="1" x14ac:dyDescent="0.25">
      <c r="B23" s="543" t="s">
        <v>465</v>
      </c>
      <c r="C23" s="444"/>
      <c r="D23" s="446" t="s">
        <v>829</v>
      </c>
      <c r="E23" s="445"/>
      <c r="F23" s="155">
        <v>600</v>
      </c>
      <c r="G23" s="347">
        <f>SUM(E23:F23)</f>
        <v>600</v>
      </c>
      <c r="H23" s="26"/>
      <c r="I23" s="26"/>
      <c r="J23" s="26"/>
      <c r="K23" s="362"/>
      <c r="M23" s="26"/>
    </row>
    <row r="24" spans="2:13" ht="18" customHeight="1" x14ac:dyDescent="0.25">
      <c r="B24" s="1249" t="s">
        <v>466</v>
      </c>
      <c r="C24" s="152" t="s">
        <v>679</v>
      </c>
      <c r="D24" s="149"/>
      <c r="E24" s="156">
        <f>SUM(E13:E22)</f>
        <v>2300</v>
      </c>
      <c r="F24" s="156">
        <f>SUM(F13:F23)</f>
        <v>9809</v>
      </c>
      <c r="G24" s="156">
        <f>SUM(G13:G23)</f>
        <v>12109</v>
      </c>
      <c r="H24" s="156">
        <f t="shared" ref="H24:J24" si="1">SUM(H13:H22)</f>
        <v>0</v>
      </c>
      <c r="I24" s="156">
        <f t="shared" si="1"/>
        <v>0</v>
      </c>
      <c r="J24" s="156">
        <f t="shared" si="1"/>
        <v>0</v>
      </c>
      <c r="K24" s="362"/>
    </row>
    <row r="25" spans="2:13" ht="18" customHeight="1" x14ac:dyDescent="0.25">
      <c r="B25" s="543"/>
      <c r="E25" s="155"/>
      <c r="F25" s="151"/>
      <c r="G25" s="151"/>
      <c r="H25" s="25"/>
      <c r="I25" s="25"/>
      <c r="K25" s="362"/>
    </row>
    <row r="26" spans="2:13" ht="18" customHeight="1" x14ac:dyDescent="0.25">
      <c r="B26" s="543"/>
      <c r="C26" s="22"/>
      <c r="E26" s="447"/>
      <c r="F26" s="447"/>
      <c r="G26" s="447"/>
      <c r="H26" s="25"/>
      <c r="I26" s="25"/>
      <c r="K26" s="362"/>
    </row>
    <row r="27" spans="2:13" ht="37.9" customHeight="1" x14ac:dyDescent="0.25">
      <c r="B27" s="544" t="s">
        <v>467</v>
      </c>
      <c r="D27" s="19" t="s">
        <v>520</v>
      </c>
      <c r="E27" s="151"/>
      <c r="F27" s="151">
        <v>4200</v>
      </c>
      <c r="G27" s="151">
        <f>SUM(E27:F27)</f>
        <v>4200</v>
      </c>
      <c r="H27" s="25"/>
      <c r="I27" s="25"/>
      <c r="K27" s="362"/>
    </row>
    <row r="28" spans="2:13" ht="23.25" customHeight="1" thickBot="1" x14ac:dyDescent="0.3">
      <c r="B28" s="1248" t="s">
        <v>468</v>
      </c>
      <c r="C28" s="537"/>
      <c r="D28" s="535" t="s">
        <v>518</v>
      </c>
      <c r="E28" s="448">
        <f>E27</f>
        <v>0</v>
      </c>
      <c r="F28" s="448">
        <f t="shared" ref="F28:G28" si="2">F27</f>
        <v>4200</v>
      </c>
      <c r="G28" s="448">
        <f t="shared" si="2"/>
        <v>4200</v>
      </c>
      <c r="H28" s="25"/>
      <c r="I28" s="25"/>
      <c r="K28" s="362"/>
    </row>
    <row r="29" spans="2:13" s="27" customFormat="1" ht="18" customHeight="1" thickBot="1" x14ac:dyDescent="0.3">
      <c r="B29" s="1247" t="s">
        <v>469</v>
      </c>
      <c r="C29" s="536" t="s">
        <v>680</v>
      </c>
      <c r="D29" s="169"/>
      <c r="E29" s="449">
        <f>E24+E26+E27</f>
        <v>2300</v>
      </c>
      <c r="F29" s="449">
        <f>F24+F26+F27</f>
        <v>14009</v>
      </c>
      <c r="G29" s="449">
        <f>G24+G26+G27</f>
        <v>16309</v>
      </c>
      <c r="K29" s="363"/>
      <c r="M29" s="31"/>
    </row>
    <row r="30" spans="2:13" ht="18" customHeight="1" x14ac:dyDescent="0.25">
      <c r="B30" s="347"/>
      <c r="H30" s="25"/>
      <c r="I30" s="25"/>
    </row>
    <row r="31" spans="2:13" ht="18" customHeight="1" x14ac:dyDescent="0.25">
      <c r="H31" s="25"/>
      <c r="I31" s="25"/>
    </row>
    <row r="32" spans="2:13" ht="18" customHeight="1" x14ac:dyDescent="0.25">
      <c r="H32" s="25"/>
      <c r="I32" s="25"/>
    </row>
    <row r="33" spans="8:9" ht="18" customHeight="1" x14ac:dyDescent="0.25">
      <c r="H33" s="25"/>
      <c r="I33" s="25"/>
    </row>
    <row r="34" spans="8:9" ht="18" customHeight="1" x14ac:dyDescent="0.25">
      <c r="H34" s="25"/>
      <c r="I34" s="25"/>
    </row>
    <row r="35" spans="8:9" ht="18" customHeight="1" x14ac:dyDescent="0.25">
      <c r="H35" s="25"/>
      <c r="I35" s="25"/>
    </row>
    <row r="36" spans="8:9" ht="18" customHeight="1" x14ac:dyDescent="0.25">
      <c r="H36" s="25"/>
      <c r="I36" s="25"/>
    </row>
    <row r="37" spans="8:9" ht="18" customHeight="1" x14ac:dyDescent="0.25">
      <c r="H37" s="25"/>
      <c r="I37" s="25"/>
    </row>
    <row r="38" spans="8:9" ht="18" customHeight="1" x14ac:dyDescent="0.25">
      <c r="H38" s="25"/>
      <c r="I38" s="25"/>
    </row>
    <row r="39" spans="8:9" ht="18" customHeight="1" x14ac:dyDescent="0.25">
      <c r="H39" s="25"/>
      <c r="I39" s="25"/>
    </row>
    <row r="40" spans="8:9" ht="18" customHeight="1" x14ac:dyDescent="0.25">
      <c r="H40" s="25"/>
      <c r="I40" s="25"/>
    </row>
  </sheetData>
  <sheetProtection selectLockedCells="1" selectUnlockedCells="1"/>
  <mergeCells count="10">
    <mergeCell ref="B1:J1"/>
    <mergeCell ref="C11:D11"/>
    <mergeCell ref="B3:J3"/>
    <mergeCell ref="B5:J5"/>
    <mergeCell ref="B6:J6"/>
    <mergeCell ref="B8:B10"/>
    <mergeCell ref="C8:D8"/>
    <mergeCell ref="C9:D10"/>
    <mergeCell ref="E9:G9"/>
    <mergeCell ref="B4:G4"/>
  </mergeCells>
  <phoneticPr fontId="87" type="noConversion"/>
  <pageMargins left="0.39370078740157483" right="0.39370078740157483" top="0.98425196850393704" bottom="0.98425196850393704" header="0.51181102362204722" footer="0.51181102362204722"/>
  <pageSetup paperSize="9" scale="96" firstPageNumber="0" orientation="portrait" horizontalDpi="300" verticalDpi="300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tabColor rgb="FF00B0F0"/>
    <pageSetUpPr fitToPage="1"/>
  </sheetPr>
  <dimension ref="A1:S55"/>
  <sheetViews>
    <sheetView zoomScaleNormal="100" workbookViewId="0">
      <selection activeCell="P15" sqref="P15"/>
    </sheetView>
  </sheetViews>
  <sheetFormatPr defaultColWidth="9.140625" defaultRowHeight="11.25" x14ac:dyDescent="0.2"/>
  <cols>
    <col min="1" max="1" width="4.85546875" style="100" customWidth="1"/>
    <col min="2" max="2" width="39.85546875" style="100" customWidth="1"/>
    <col min="3" max="10" width="8.85546875" style="101" customWidth="1"/>
    <col min="11" max="11" width="33.7109375" style="101" customWidth="1"/>
    <col min="12" max="14" width="8.85546875" style="163" customWidth="1"/>
    <col min="15" max="15" width="8.85546875" style="100" customWidth="1"/>
    <col min="16" max="19" width="8.85546875" style="8" customWidth="1"/>
    <col min="20" max="16384" width="9.140625" style="8"/>
  </cols>
  <sheetData>
    <row r="1" spans="1:19" ht="12.75" customHeight="1" x14ac:dyDescent="0.2">
      <c r="A1" s="1454" t="s">
        <v>1250</v>
      </c>
      <c r="B1" s="1454"/>
      <c r="C1" s="1454"/>
      <c r="D1" s="1454"/>
      <c r="E1" s="1454"/>
      <c r="F1" s="1454"/>
      <c r="G1" s="1454"/>
      <c r="H1" s="1454"/>
      <c r="I1" s="1454"/>
      <c r="J1" s="1454"/>
      <c r="K1" s="1454"/>
      <c r="L1" s="1454"/>
      <c r="M1" s="1454"/>
      <c r="N1" s="1454"/>
      <c r="O1" s="1454"/>
      <c r="P1" s="1454"/>
      <c r="Q1" s="1454"/>
      <c r="R1" s="1454"/>
      <c r="S1" s="1454"/>
    </row>
    <row r="2" spans="1:19" x14ac:dyDescent="0.2">
      <c r="N2" s="196"/>
    </row>
    <row r="3" spans="1:19" x14ac:dyDescent="0.2">
      <c r="N3" s="196"/>
    </row>
    <row r="4" spans="1:19" s="77" customFormat="1" ht="12.75" customHeight="1" x14ac:dyDescent="0.2">
      <c r="A4" s="1455" t="s">
        <v>73</v>
      </c>
      <c r="B4" s="1455"/>
      <c r="C4" s="1455"/>
      <c r="D4" s="1455"/>
      <c r="E4" s="1455"/>
      <c r="F4" s="1455"/>
      <c r="G4" s="1455"/>
      <c r="H4" s="1455"/>
      <c r="I4" s="1455"/>
      <c r="J4" s="1455"/>
      <c r="K4" s="1455"/>
      <c r="L4" s="1455"/>
      <c r="M4" s="1455"/>
      <c r="N4" s="1455"/>
      <c r="O4" s="1455"/>
      <c r="P4" s="1455"/>
      <c r="Q4" s="1455"/>
      <c r="R4" s="1455"/>
      <c r="S4" s="1455"/>
    </row>
    <row r="5" spans="1:19" s="77" customFormat="1" ht="12.75" customHeight="1" x14ac:dyDescent="0.2">
      <c r="A5" s="1561" t="s">
        <v>167</v>
      </c>
      <c r="B5" s="1561"/>
      <c r="C5" s="1561"/>
      <c r="D5" s="1561"/>
      <c r="E5" s="1561"/>
      <c r="F5" s="1561"/>
      <c r="G5" s="1561"/>
      <c r="H5" s="1561"/>
      <c r="I5" s="1561"/>
      <c r="J5" s="1561"/>
      <c r="K5" s="1561"/>
      <c r="L5" s="1561"/>
      <c r="M5" s="1561"/>
      <c r="N5" s="1561"/>
      <c r="O5" s="1561"/>
      <c r="P5" s="1561"/>
      <c r="Q5" s="1561"/>
      <c r="R5" s="1561"/>
      <c r="S5" s="1561"/>
    </row>
    <row r="6" spans="1:19" s="77" customFormat="1" ht="12.75" customHeight="1" x14ac:dyDescent="0.2">
      <c r="A6" s="1455" t="s">
        <v>1236</v>
      </c>
      <c r="B6" s="1455"/>
      <c r="C6" s="1455"/>
      <c r="D6" s="1455"/>
      <c r="E6" s="1455"/>
      <c r="F6" s="1455"/>
      <c r="G6" s="1455"/>
      <c r="H6" s="1455"/>
      <c r="I6" s="1455"/>
      <c r="J6" s="1455"/>
      <c r="K6" s="1455"/>
      <c r="L6" s="1455"/>
      <c r="M6" s="1455"/>
      <c r="N6" s="1455"/>
      <c r="O6" s="1455"/>
      <c r="P6" s="1455"/>
      <c r="Q6" s="1455"/>
      <c r="R6" s="1455"/>
      <c r="S6" s="1455"/>
    </row>
    <row r="7" spans="1:19" s="77" customFormat="1" ht="12.75" customHeight="1" x14ac:dyDescent="0.2">
      <c r="A7" s="1457" t="s">
        <v>246</v>
      </c>
      <c r="B7" s="1457"/>
      <c r="C7" s="1457"/>
      <c r="D7" s="1457"/>
      <c r="E7" s="1457"/>
      <c r="F7" s="1457"/>
      <c r="G7" s="1457"/>
      <c r="H7" s="1457"/>
      <c r="I7" s="1457"/>
      <c r="J7" s="1457"/>
      <c r="K7" s="1457"/>
      <c r="L7" s="1457"/>
      <c r="M7" s="1457"/>
      <c r="N7" s="1457"/>
      <c r="O7" s="1457"/>
      <c r="P7" s="1457"/>
      <c r="Q7" s="1457"/>
      <c r="R7" s="1457"/>
      <c r="S7" s="1457"/>
    </row>
    <row r="8" spans="1:19" s="77" customFormat="1" ht="12.75" customHeight="1" x14ac:dyDescent="0.2">
      <c r="A8" s="1461" t="s">
        <v>53</v>
      </c>
      <c r="B8" s="1463" t="s">
        <v>54</v>
      </c>
      <c r="C8" s="1448" t="s">
        <v>55</v>
      </c>
      <c r="D8" s="1449"/>
      <c r="E8" s="1449"/>
      <c r="F8" s="1449"/>
      <c r="G8" s="1449"/>
      <c r="H8" s="1449"/>
      <c r="I8" s="1449"/>
      <c r="J8" s="1450"/>
      <c r="K8" s="1559" t="s">
        <v>56</v>
      </c>
      <c r="L8" s="1451" t="s">
        <v>57</v>
      </c>
      <c r="M8" s="1452"/>
      <c r="N8" s="1452"/>
      <c r="O8" s="1452"/>
      <c r="P8" s="1452"/>
      <c r="Q8" s="1452"/>
      <c r="R8" s="1452"/>
      <c r="S8" s="1453"/>
    </row>
    <row r="9" spans="1:19" s="77" customFormat="1" ht="12.75" customHeight="1" x14ac:dyDescent="0.2">
      <c r="A9" s="1461"/>
      <c r="B9" s="1463"/>
      <c r="C9" s="1458" t="s">
        <v>1237</v>
      </c>
      <c r="D9" s="1458"/>
      <c r="E9" s="1459"/>
      <c r="F9" s="1466" t="s">
        <v>1232</v>
      </c>
      <c r="G9" s="1467"/>
      <c r="H9" s="1466" t="s">
        <v>1245</v>
      </c>
      <c r="I9" s="1467"/>
      <c r="J9" s="1467"/>
      <c r="K9" s="1559"/>
      <c r="L9" s="1460" t="s">
        <v>1237</v>
      </c>
      <c r="M9" s="1460"/>
      <c r="N9" s="1460"/>
      <c r="O9" s="1446" t="s">
        <v>1232</v>
      </c>
      <c r="P9" s="1447"/>
      <c r="Q9" s="1446" t="s">
        <v>1243</v>
      </c>
      <c r="R9" s="1447"/>
      <c r="S9" s="1447"/>
    </row>
    <row r="10" spans="1:19" s="171" customFormat="1" ht="36.6" customHeight="1" x14ac:dyDescent="0.2">
      <c r="A10" s="1462"/>
      <c r="B10" s="1395" t="s">
        <v>58</v>
      </c>
      <c r="C10" s="1369" t="s">
        <v>59</v>
      </c>
      <c r="D10" s="1369" t="s">
        <v>60</v>
      </c>
      <c r="E10" s="1401" t="s">
        <v>61</v>
      </c>
      <c r="F10" s="1371" t="s">
        <v>59</v>
      </c>
      <c r="G10" s="1371" t="s">
        <v>60</v>
      </c>
      <c r="H10" s="1371" t="s">
        <v>59</v>
      </c>
      <c r="I10" s="1371" t="s">
        <v>60</v>
      </c>
      <c r="J10" s="1371" t="s">
        <v>61</v>
      </c>
      <c r="K10" s="1403" t="s">
        <v>62</v>
      </c>
      <c r="L10" s="1370" t="s">
        <v>59</v>
      </c>
      <c r="M10" s="1370" t="s">
        <v>60</v>
      </c>
      <c r="N10" s="1370" t="s">
        <v>61</v>
      </c>
      <c r="O10" s="1371" t="s">
        <v>59</v>
      </c>
      <c r="P10" s="1371" t="s">
        <v>60</v>
      </c>
      <c r="Q10" s="1371" t="s">
        <v>59</v>
      </c>
      <c r="R10" s="1371" t="s">
        <v>60</v>
      </c>
      <c r="S10" s="1371" t="s">
        <v>61</v>
      </c>
    </row>
    <row r="11" spans="1:19" ht="11.45" customHeight="1" x14ac:dyDescent="0.2">
      <c r="A11" s="1385">
        <v>1</v>
      </c>
      <c r="B11" s="1386" t="s">
        <v>22</v>
      </c>
      <c r="C11" s="1402"/>
      <c r="D11" s="1402"/>
      <c r="E11" s="1402"/>
      <c r="F11" s="1402"/>
      <c r="G11" s="1402"/>
      <c r="H11" s="1402"/>
      <c r="I11" s="1402"/>
      <c r="J11" s="1402"/>
      <c r="K11" s="1373" t="s">
        <v>23</v>
      </c>
      <c r="L11" s="498"/>
      <c r="M11" s="498"/>
      <c r="N11" s="1393"/>
      <c r="O11" s="1404"/>
      <c r="P11" s="1376"/>
      <c r="Q11" s="1376"/>
      <c r="R11" s="1376"/>
      <c r="S11" s="1377"/>
    </row>
    <row r="12" spans="1:19" x14ac:dyDescent="0.2">
      <c r="A12" s="1346">
        <f t="shared" ref="A12:A54" si="0">A11+1</f>
        <v>2</v>
      </c>
      <c r="B12" s="109" t="s">
        <v>33</v>
      </c>
      <c r="C12" s="161"/>
      <c r="D12" s="161"/>
      <c r="E12" s="161">
        <f t="shared" ref="E12:E18" si="1">SUM(C12:D12)</f>
        <v>0</v>
      </c>
      <c r="F12" s="161"/>
      <c r="G12" s="161"/>
      <c r="H12" s="161"/>
      <c r="I12" s="161"/>
      <c r="J12" s="161">
        <f t="shared" ref="J12:J14" si="2">SUM(H12:I12)</f>
        <v>0</v>
      </c>
      <c r="K12" s="89" t="s">
        <v>197</v>
      </c>
      <c r="L12" s="161">
        <v>43366</v>
      </c>
      <c r="M12" s="161">
        <v>182334</v>
      </c>
      <c r="N12" s="198">
        <f>SUM(L12:M12)</f>
        <v>225700</v>
      </c>
      <c r="O12" s="164"/>
      <c r="P12" s="164">
        <v>-2220</v>
      </c>
      <c r="Q12" s="161">
        <f>L12+O12</f>
        <v>43366</v>
      </c>
      <c r="R12" s="161">
        <f>M12+P12</f>
        <v>180114</v>
      </c>
      <c r="S12" s="299">
        <f>SUM(Q12:R12)</f>
        <v>223480</v>
      </c>
    </row>
    <row r="13" spans="1:19" x14ac:dyDescent="0.2">
      <c r="A13" s="1346">
        <f t="shared" si="0"/>
        <v>3</v>
      </c>
      <c r="B13" s="109" t="s">
        <v>34</v>
      </c>
      <c r="C13" s="161"/>
      <c r="D13" s="161"/>
      <c r="E13" s="161">
        <f t="shared" si="1"/>
        <v>0</v>
      </c>
      <c r="F13" s="161"/>
      <c r="G13" s="161"/>
      <c r="H13" s="161"/>
      <c r="I13" s="161"/>
      <c r="J13" s="161">
        <f t="shared" si="2"/>
        <v>0</v>
      </c>
      <c r="K13" s="331" t="s">
        <v>198</v>
      </c>
      <c r="L13" s="161"/>
      <c r="M13" s="161">
        <v>28676</v>
      </c>
      <c r="N13" s="198">
        <f>SUM(L13:M13)</f>
        <v>28676</v>
      </c>
      <c r="O13" s="165"/>
      <c r="P13" s="164">
        <v>2962</v>
      </c>
      <c r="Q13" s="161">
        <f t="shared" ref="Q13:Q14" si="3">L13+O13</f>
        <v>0</v>
      </c>
      <c r="R13" s="161">
        <f t="shared" ref="R13:R14" si="4">M13+P13</f>
        <v>31638</v>
      </c>
      <c r="S13" s="299">
        <f>SUM(Q13:R13)</f>
        <v>31638</v>
      </c>
    </row>
    <row r="14" spans="1:19" x14ac:dyDescent="0.2">
      <c r="A14" s="1346">
        <f t="shared" si="0"/>
        <v>4</v>
      </c>
      <c r="B14" s="109" t="s">
        <v>1205</v>
      </c>
      <c r="C14" s="161"/>
      <c r="D14" s="161">
        <v>1128</v>
      </c>
      <c r="E14" s="161">
        <f t="shared" si="1"/>
        <v>1128</v>
      </c>
      <c r="F14" s="161"/>
      <c r="G14" s="161">
        <v>742</v>
      </c>
      <c r="H14" s="161">
        <f>C14+F14</f>
        <v>0</v>
      </c>
      <c r="I14" s="161">
        <f>D14+G14</f>
        <v>1870</v>
      </c>
      <c r="J14" s="161">
        <f t="shared" si="2"/>
        <v>1870</v>
      </c>
      <c r="K14" s="89" t="s">
        <v>199</v>
      </c>
      <c r="L14" s="1027">
        <v>42891</v>
      </c>
      <c r="M14" s="1027">
        <v>158687</v>
      </c>
      <c r="N14" s="1400">
        <f>SUM(L14:M14)</f>
        <v>201578</v>
      </c>
      <c r="O14" s="164"/>
      <c r="P14" s="164">
        <v>20000</v>
      </c>
      <c r="Q14" s="161">
        <f t="shared" si="3"/>
        <v>42891</v>
      </c>
      <c r="R14" s="161">
        <f t="shared" si="4"/>
        <v>178687</v>
      </c>
      <c r="S14" s="1028">
        <f>SUM(Q14:R14)</f>
        <v>221578</v>
      </c>
    </row>
    <row r="15" spans="1:19" ht="12" customHeight="1" x14ac:dyDescent="0.2">
      <c r="A15" s="1346">
        <f t="shared" si="0"/>
        <v>5</v>
      </c>
      <c r="B15" s="82"/>
      <c r="C15" s="161"/>
      <c r="D15" s="161"/>
      <c r="E15" s="161"/>
      <c r="F15" s="161"/>
      <c r="G15" s="161"/>
      <c r="H15" s="161"/>
      <c r="I15" s="161"/>
      <c r="J15" s="161"/>
      <c r="K15" s="89"/>
      <c r="L15" s="692"/>
      <c r="M15" s="692"/>
      <c r="N15" s="692"/>
      <c r="O15" s="164"/>
      <c r="P15" s="164"/>
      <c r="Q15" s="692"/>
      <c r="R15" s="692"/>
      <c r="S15" s="696"/>
    </row>
    <row r="16" spans="1:19" x14ac:dyDescent="0.2">
      <c r="A16" s="1346">
        <f t="shared" si="0"/>
        <v>6</v>
      </c>
      <c r="B16" s="109" t="s">
        <v>35</v>
      </c>
      <c r="C16" s="161"/>
      <c r="D16" s="161"/>
      <c r="E16" s="161">
        <f t="shared" si="1"/>
        <v>0</v>
      </c>
      <c r="F16" s="161"/>
      <c r="G16" s="161"/>
      <c r="H16" s="161"/>
      <c r="I16" s="161"/>
      <c r="J16" s="161">
        <f t="shared" ref="J16" si="5">SUM(H16:I16)</f>
        <v>0</v>
      </c>
      <c r="K16" s="89" t="s">
        <v>26</v>
      </c>
      <c r="L16" s="556"/>
      <c r="M16" s="556"/>
      <c r="N16" s="556"/>
      <c r="O16" s="164"/>
      <c r="P16" s="164"/>
      <c r="Q16" s="556"/>
      <c r="R16" s="556"/>
      <c r="S16" s="557"/>
    </row>
    <row r="17" spans="1:19" x14ac:dyDescent="0.2">
      <c r="A17" s="1346">
        <f t="shared" si="0"/>
        <v>7</v>
      </c>
      <c r="B17" s="109"/>
      <c r="C17" s="161"/>
      <c r="D17" s="161"/>
      <c r="E17" s="161"/>
      <c r="F17" s="161"/>
      <c r="G17" s="161"/>
      <c r="H17" s="161"/>
      <c r="I17" s="161"/>
      <c r="J17" s="161"/>
      <c r="K17" s="89" t="s">
        <v>28</v>
      </c>
      <c r="L17" s="556"/>
      <c r="M17" s="556"/>
      <c r="N17" s="556"/>
      <c r="O17" s="164"/>
      <c r="P17" s="164"/>
      <c r="Q17" s="556"/>
      <c r="R17" s="556"/>
      <c r="S17" s="557"/>
    </row>
    <row r="18" spans="1:19" x14ac:dyDescent="0.2">
      <c r="A18" s="1346">
        <f t="shared" si="0"/>
        <v>8</v>
      </c>
      <c r="B18" s="109" t="s">
        <v>36</v>
      </c>
      <c r="C18" s="161"/>
      <c r="D18" s="161"/>
      <c r="E18" s="161">
        <f t="shared" si="1"/>
        <v>0</v>
      </c>
      <c r="F18" s="161"/>
      <c r="G18" s="161"/>
      <c r="H18" s="161"/>
      <c r="I18" s="161"/>
      <c r="J18" s="161">
        <f t="shared" ref="J18" si="6">SUM(H18:I18)</f>
        <v>0</v>
      </c>
      <c r="K18" s="89" t="s">
        <v>388</v>
      </c>
      <c r="L18" s="556"/>
      <c r="M18" s="556"/>
      <c r="N18" s="556"/>
      <c r="O18" s="164"/>
      <c r="P18" s="164"/>
      <c r="Q18" s="556"/>
      <c r="R18" s="556"/>
      <c r="S18" s="557"/>
    </row>
    <row r="19" spans="1:19" x14ac:dyDescent="0.2">
      <c r="A19" s="1346">
        <f t="shared" si="0"/>
        <v>9</v>
      </c>
      <c r="B19" s="112" t="s">
        <v>37</v>
      </c>
      <c r="C19" s="198"/>
      <c r="D19" s="198"/>
      <c r="E19" s="198"/>
      <c r="F19" s="198"/>
      <c r="G19" s="198"/>
      <c r="H19" s="198"/>
      <c r="I19" s="198"/>
      <c r="J19" s="198"/>
      <c r="K19" s="89" t="s">
        <v>387</v>
      </c>
      <c r="L19" s="556"/>
      <c r="M19" s="556"/>
      <c r="N19" s="556"/>
      <c r="O19" s="164"/>
      <c r="P19" s="164"/>
      <c r="Q19" s="556"/>
      <c r="R19" s="556"/>
      <c r="S19" s="557"/>
    </row>
    <row r="20" spans="1:19" x14ac:dyDescent="0.2">
      <c r="A20" s="1346">
        <f t="shared" si="0"/>
        <v>10</v>
      </c>
      <c r="B20" s="109" t="s">
        <v>176</v>
      </c>
      <c r="C20" s="198"/>
      <c r="D20" s="198">
        <v>139050</v>
      </c>
      <c r="E20" s="198">
        <f>SUM(C20:D20)</f>
        <v>139050</v>
      </c>
      <c r="F20" s="198"/>
      <c r="G20" s="198"/>
      <c r="H20" s="198">
        <f>C20+F20</f>
        <v>0</v>
      </c>
      <c r="I20" s="198">
        <f>D20+G20</f>
        <v>139050</v>
      </c>
      <c r="J20" s="198">
        <f>SUM(H20:I20)</f>
        <v>139050</v>
      </c>
      <c r="K20" s="89" t="s">
        <v>173</v>
      </c>
      <c r="L20" s="556"/>
      <c r="M20" s="556"/>
      <c r="N20" s="556"/>
      <c r="O20" s="164"/>
      <c r="P20" s="164"/>
      <c r="Q20" s="556"/>
      <c r="R20" s="556"/>
      <c r="S20" s="557"/>
    </row>
    <row r="21" spans="1:19" x14ac:dyDescent="0.2">
      <c r="A21" s="1346">
        <f t="shared" si="0"/>
        <v>11</v>
      </c>
      <c r="B21" s="122"/>
      <c r="C21" s="198"/>
      <c r="D21" s="198"/>
      <c r="E21" s="198"/>
      <c r="F21" s="198"/>
      <c r="G21" s="198"/>
      <c r="H21" s="198"/>
      <c r="I21" s="198"/>
      <c r="J21" s="198"/>
      <c r="K21" s="89" t="s">
        <v>684</v>
      </c>
      <c r="L21" s="556"/>
      <c r="M21" s="556"/>
      <c r="N21" s="556"/>
      <c r="O21" s="164"/>
      <c r="P21" s="164"/>
      <c r="Q21" s="556"/>
      <c r="R21" s="556"/>
      <c r="S21" s="557"/>
    </row>
    <row r="22" spans="1:19" s="79" customFormat="1" x14ac:dyDescent="0.2">
      <c r="A22" s="1346">
        <f t="shared" si="0"/>
        <v>12</v>
      </c>
      <c r="B22" s="122" t="s">
        <v>39</v>
      </c>
      <c r="C22" s="198"/>
      <c r="D22" s="198"/>
      <c r="E22" s="198"/>
      <c r="F22" s="198"/>
      <c r="G22" s="198"/>
      <c r="H22" s="198"/>
      <c r="I22" s="198"/>
      <c r="J22" s="198"/>
      <c r="K22" s="89" t="s">
        <v>685</v>
      </c>
      <c r="L22" s="556"/>
      <c r="M22" s="556"/>
      <c r="N22" s="556"/>
      <c r="O22" s="456"/>
      <c r="P22" s="456"/>
      <c r="Q22" s="556"/>
      <c r="R22" s="556"/>
      <c r="S22" s="557"/>
    </row>
    <row r="23" spans="1:19" s="79" customFormat="1" x14ac:dyDescent="0.2">
      <c r="A23" s="1346">
        <f t="shared" si="0"/>
        <v>13</v>
      </c>
      <c r="B23" s="122" t="s">
        <v>40</v>
      </c>
      <c r="C23" s="198"/>
      <c r="D23" s="198"/>
      <c r="E23" s="198"/>
      <c r="F23" s="198"/>
      <c r="G23" s="198"/>
      <c r="H23" s="198"/>
      <c r="I23" s="198"/>
      <c r="J23" s="198"/>
      <c r="K23" s="113"/>
      <c r="L23" s="556"/>
      <c r="M23" s="556"/>
      <c r="N23" s="556"/>
      <c r="O23" s="456"/>
      <c r="P23" s="456"/>
      <c r="Q23" s="556"/>
      <c r="R23" s="556"/>
      <c r="S23" s="557"/>
    </row>
    <row r="24" spans="1:19" x14ac:dyDescent="0.2">
      <c r="A24" s="1346">
        <f t="shared" si="0"/>
        <v>14</v>
      </c>
      <c r="B24" s="109" t="s">
        <v>41</v>
      </c>
      <c r="C24" s="486"/>
      <c r="D24" s="486"/>
      <c r="E24" s="486"/>
      <c r="F24" s="486"/>
      <c r="G24" s="486"/>
      <c r="H24" s="486"/>
      <c r="I24" s="486"/>
      <c r="J24" s="486"/>
      <c r="K24" s="114" t="s">
        <v>63</v>
      </c>
      <c r="L24" s="1029">
        <f>SUM(L12:L22)</f>
        <v>86257</v>
      </c>
      <c r="M24" s="1029">
        <f>SUM(M12:M22)</f>
        <v>369697</v>
      </c>
      <c r="N24" s="1029">
        <f>SUM(N12:N22)</f>
        <v>455954</v>
      </c>
      <c r="O24" s="164">
        <f>SUM(O12:O23)</f>
        <v>0</v>
      </c>
      <c r="P24" s="164">
        <f>SUM(P12:P23)</f>
        <v>20742</v>
      </c>
      <c r="Q24" s="1029">
        <f>SUM(Q12:Q22)</f>
        <v>86257</v>
      </c>
      <c r="R24" s="1029">
        <f>SUM(R12:R22)</f>
        <v>390439</v>
      </c>
      <c r="S24" s="1030">
        <f>SUM(S12:S22)</f>
        <v>476696</v>
      </c>
    </row>
    <row r="25" spans="1:19" x14ac:dyDescent="0.2">
      <c r="A25" s="1346">
        <f t="shared" si="0"/>
        <v>15</v>
      </c>
      <c r="B25" s="109" t="s">
        <v>42</v>
      </c>
      <c r="C25" s="198">
        <v>0</v>
      </c>
      <c r="D25" s="198">
        <v>0</v>
      </c>
      <c r="E25" s="198">
        <v>0</v>
      </c>
      <c r="F25" s="198"/>
      <c r="G25" s="198"/>
      <c r="H25" s="198">
        <v>0</v>
      </c>
      <c r="I25" s="198">
        <v>0</v>
      </c>
      <c r="J25" s="198">
        <v>0</v>
      </c>
      <c r="K25" s="113"/>
      <c r="L25" s="1031"/>
      <c r="M25" s="1031"/>
      <c r="N25" s="1031"/>
      <c r="O25" s="164"/>
      <c r="P25" s="164"/>
      <c r="Q25" s="1031"/>
      <c r="R25" s="1031"/>
      <c r="S25" s="956"/>
    </row>
    <row r="26" spans="1:19" x14ac:dyDescent="0.2">
      <c r="A26" s="1346">
        <f t="shared" si="0"/>
        <v>16</v>
      </c>
      <c r="B26" s="109" t="s">
        <v>43</v>
      </c>
      <c r="C26" s="373"/>
      <c r="D26" s="373"/>
      <c r="E26" s="373"/>
      <c r="F26" s="373"/>
      <c r="G26" s="373"/>
      <c r="H26" s="373"/>
      <c r="I26" s="373"/>
      <c r="J26" s="373"/>
      <c r="K26" s="90" t="s">
        <v>32</v>
      </c>
      <c r="L26" s="1032"/>
      <c r="M26" s="1032"/>
      <c r="N26" s="1031"/>
      <c r="O26" s="164"/>
      <c r="P26" s="164"/>
      <c r="Q26" s="1032"/>
      <c r="R26" s="1032"/>
      <c r="S26" s="956"/>
    </row>
    <row r="27" spans="1:19" x14ac:dyDescent="0.2">
      <c r="A27" s="1346">
        <f t="shared" si="0"/>
        <v>17</v>
      </c>
      <c r="B27" s="109" t="s">
        <v>44</v>
      </c>
      <c r="C27" s="161"/>
      <c r="D27" s="161"/>
      <c r="E27" s="161"/>
      <c r="F27" s="161"/>
      <c r="G27" s="161"/>
      <c r="H27" s="161"/>
      <c r="I27" s="161"/>
      <c r="J27" s="161"/>
      <c r="K27" s="89" t="s">
        <v>232</v>
      </c>
      <c r="L27" s="1031">
        <f>'felhalm. kiad.  '!H101</f>
        <v>0</v>
      </c>
      <c r="M27" s="1031">
        <v>35681</v>
      </c>
      <c r="N27" s="1031">
        <f>SUM(L27:M27)</f>
        <v>35681</v>
      </c>
      <c r="O27" s="164"/>
      <c r="P27" s="164"/>
      <c r="Q27" s="1031">
        <f>L27+O27</f>
        <v>0</v>
      </c>
      <c r="R27" s="1031">
        <f>M27+P27</f>
        <v>35681</v>
      </c>
      <c r="S27" s="956">
        <f>SUM(Q27:R27)</f>
        <v>35681</v>
      </c>
    </row>
    <row r="28" spans="1:19" x14ac:dyDescent="0.2">
      <c r="A28" s="1346">
        <f t="shared" si="0"/>
        <v>18</v>
      </c>
      <c r="B28" s="109"/>
      <c r="C28" s="161"/>
      <c r="D28" s="161"/>
      <c r="E28" s="161"/>
      <c r="F28" s="161"/>
      <c r="G28" s="161"/>
      <c r="H28" s="161"/>
      <c r="I28" s="161"/>
      <c r="J28" s="161"/>
      <c r="K28" s="89" t="s">
        <v>29</v>
      </c>
      <c r="L28" s="1031"/>
      <c r="M28" s="1031"/>
      <c r="N28" s="1031"/>
      <c r="O28" s="164"/>
      <c r="P28" s="164"/>
      <c r="Q28" s="1031"/>
      <c r="R28" s="1031"/>
      <c r="S28" s="956"/>
    </row>
    <row r="29" spans="1:19" x14ac:dyDescent="0.2">
      <c r="A29" s="1346">
        <f t="shared" si="0"/>
        <v>19</v>
      </c>
      <c r="B29" s="122" t="s">
        <v>47</v>
      </c>
      <c r="C29" s="161"/>
      <c r="D29" s="161"/>
      <c r="E29" s="161"/>
      <c r="F29" s="161"/>
      <c r="G29" s="161"/>
      <c r="H29" s="161"/>
      <c r="I29" s="161"/>
      <c r="J29" s="161"/>
      <c r="K29" s="89" t="s">
        <v>30</v>
      </c>
      <c r="L29" s="1031"/>
      <c r="M29" s="1031"/>
      <c r="N29" s="1031"/>
      <c r="O29" s="164"/>
      <c r="P29" s="164"/>
      <c r="Q29" s="1031"/>
      <c r="R29" s="1031"/>
      <c r="S29" s="956"/>
    </row>
    <row r="30" spans="1:19" s="79" customFormat="1" x14ac:dyDescent="0.2">
      <c r="A30" s="1346">
        <f t="shared" si="0"/>
        <v>20</v>
      </c>
      <c r="B30" s="122" t="s">
        <v>45</v>
      </c>
      <c r="C30" s="161"/>
      <c r="D30" s="161"/>
      <c r="E30" s="161"/>
      <c r="F30" s="161"/>
      <c r="G30" s="161"/>
      <c r="H30" s="161"/>
      <c r="I30" s="161"/>
      <c r="J30" s="161"/>
      <c r="K30" s="89" t="s">
        <v>389</v>
      </c>
      <c r="L30" s="1031"/>
      <c r="M30" s="1031"/>
      <c r="N30" s="1031"/>
      <c r="O30" s="456"/>
      <c r="P30" s="456"/>
      <c r="Q30" s="1031"/>
      <c r="R30" s="1031"/>
      <c r="S30" s="956"/>
    </row>
    <row r="31" spans="1:19" x14ac:dyDescent="0.2">
      <c r="A31" s="1346">
        <f t="shared" si="0"/>
        <v>21</v>
      </c>
      <c r="B31" s="122"/>
      <c r="C31" s="161"/>
      <c r="D31" s="161"/>
      <c r="E31" s="161"/>
      <c r="F31" s="161"/>
      <c r="G31" s="161"/>
      <c r="H31" s="161"/>
      <c r="I31" s="161"/>
      <c r="J31" s="161"/>
      <c r="K31" s="89" t="s">
        <v>386</v>
      </c>
      <c r="L31" s="1031"/>
      <c r="M31" s="1031"/>
      <c r="N31" s="1031"/>
      <c r="O31" s="164"/>
      <c r="P31" s="164"/>
      <c r="Q31" s="1031"/>
      <c r="R31" s="1031"/>
      <c r="S31" s="956"/>
    </row>
    <row r="32" spans="1:19" s="79" customFormat="1" x14ac:dyDescent="0.2">
      <c r="A32" s="1405">
        <f t="shared" si="0"/>
        <v>22</v>
      </c>
      <c r="B32" s="1384" t="s">
        <v>49</v>
      </c>
      <c r="C32" s="500">
        <f>C14+C20</f>
        <v>0</v>
      </c>
      <c r="D32" s="500">
        <f>D14+D20</f>
        <v>140178</v>
      </c>
      <c r="E32" s="500">
        <f>E14+E20</f>
        <v>140178</v>
      </c>
      <c r="F32" s="500">
        <f>SUM(F12:F31)</f>
        <v>0</v>
      </c>
      <c r="G32" s="500">
        <f>SUM(G12:G31)</f>
        <v>742</v>
      </c>
      <c r="H32" s="500">
        <f>H14+H20</f>
        <v>0</v>
      </c>
      <c r="I32" s="500">
        <f>I14+I20</f>
        <v>140920</v>
      </c>
      <c r="J32" s="500">
        <f>J14+J20</f>
        <v>140920</v>
      </c>
      <c r="K32" s="89" t="s">
        <v>382</v>
      </c>
      <c r="L32" s="1029"/>
      <c r="M32" s="1029"/>
      <c r="N32" s="1029"/>
      <c r="O32" s="456"/>
      <c r="P32" s="456"/>
      <c r="Q32" s="1029"/>
      <c r="R32" s="1029"/>
      <c r="S32" s="1030"/>
    </row>
    <row r="33" spans="1:19" s="10" customFormat="1" x14ac:dyDescent="0.2">
      <c r="A33" s="1405">
        <f t="shared" si="0"/>
        <v>23</v>
      </c>
      <c r="B33" s="117" t="s">
        <v>64</v>
      </c>
      <c r="C33" s="200">
        <f>C16+C23+C24+C25+C26+C27+C30</f>
        <v>0</v>
      </c>
      <c r="D33" s="200">
        <f t="shared" ref="D33:E33" si="7">D16+D23+D24+D25+D26+D27+D30</f>
        <v>0</v>
      </c>
      <c r="E33" s="200">
        <f t="shared" si="7"/>
        <v>0</v>
      </c>
      <c r="F33" s="200">
        <v>0</v>
      </c>
      <c r="G33" s="200">
        <v>0</v>
      </c>
      <c r="H33" s="200">
        <f>H16+H23+H24+H25+H26+H27+H30</f>
        <v>0</v>
      </c>
      <c r="I33" s="200">
        <f t="shared" ref="I33:J33" si="8">I16+I23+I24+I25+I26+I27+I30</f>
        <v>0</v>
      </c>
      <c r="J33" s="200">
        <f t="shared" si="8"/>
        <v>0</v>
      </c>
      <c r="K33" s="118" t="s">
        <v>65</v>
      </c>
      <c r="L33" s="1033">
        <f>SUM(L27:L32)</f>
        <v>0</v>
      </c>
      <c r="M33" s="1033">
        <f>SUM(M27:M32)</f>
        <v>35681</v>
      </c>
      <c r="N33" s="1033">
        <f>SUM(N27:N31)</f>
        <v>35681</v>
      </c>
      <c r="O33" s="1033">
        <f t="shared" ref="O33:P33" si="9">SUM(O27:O31)</f>
        <v>0</v>
      </c>
      <c r="P33" s="1033">
        <f t="shared" si="9"/>
        <v>0</v>
      </c>
      <c r="Q33" s="1033">
        <f>SUM(Q27:Q32)</f>
        <v>0</v>
      </c>
      <c r="R33" s="1033">
        <f>SUM(R27:R32)</f>
        <v>35681</v>
      </c>
      <c r="S33" s="1034">
        <f>SUM(S27:S31)</f>
        <v>35681</v>
      </c>
    </row>
    <row r="34" spans="1:19" x14ac:dyDescent="0.2">
      <c r="A34" s="1346">
        <f t="shared" si="0"/>
        <v>24</v>
      </c>
      <c r="B34" s="120" t="s">
        <v>48</v>
      </c>
      <c r="C34" s="201">
        <f>SUM(C32:C33)</f>
        <v>0</v>
      </c>
      <c r="D34" s="201">
        <f>SUM(D32:D33)</f>
        <v>140178</v>
      </c>
      <c r="E34" s="201">
        <f>SUM(C34:D34)</f>
        <v>140178</v>
      </c>
      <c r="F34" s="201">
        <f>SUM(F32:F33)</f>
        <v>0</v>
      </c>
      <c r="G34" s="201">
        <f>SUM(G32:G33)</f>
        <v>742</v>
      </c>
      <c r="H34" s="201">
        <f>SUM(H32:H33)</f>
        <v>0</v>
      </c>
      <c r="I34" s="201">
        <f>SUM(I32:I33)</f>
        <v>140920</v>
      </c>
      <c r="J34" s="201">
        <f>SUM(H34:I34)</f>
        <v>140920</v>
      </c>
      <c r="K34" s="121" t="s">
        <v>66</v>
      </c>
      <c r="L34" s="1032">
        <f t="shared" ref="L34:S34" si="10">L24+L33</f>
        <v>86257</v>
      </c>
      <c r="M34" s="1032">
        <f t="shared" si="10"/>
        <v>405378</v>
      </c>
      <c r="N34" s="1032">
        <f t="shared" si="10"/>
        <v>491635</v>
      </c>
      <c r="O34" s="165">
        <f>O24+O33</f>
        <v>0</v>
      </c>
      <c r="P34" s="164">
        <f t="shared" si="10"/>
        <v>20742</v>
      </c>
      <c r="Q34" s="1032">
        <f t="shared" si="10"/>
        <v>86257</v>
      </c>
      <c r="R34" s="1032">
        <f t="shared" si="10"/>
        <v>426120</v>
      </c>
      <c r="S34" s="1035">
        <f t="shared" si="10"/>
        <v>512377</v>
      </c>
    </row>
    <row r="35" spans="1:19" x14ac:dyDescent="0.2">
      <c r="A35" s="1346">
        <f t="shared" si="0"/>
        <v>25</v>
      </c>
      <c r="B35" s="122"/>
      <c r="C35" s="165"/>
      <c r="D35" s="165"/>
      <c r="E35" s="165"/>
      <c r="F35" s="165"/>
      <c r="G35" s="165"/>
      <c r="H35" s="165"/>
      <c r="I35" s="165"/>
      <c r="J35" s="301"/>
      <c r="K35" s="113"/>
      <c r="L35" s="1031"/>
      <c r="M35" s="1031"/>
      <c r="N35" s="1031"/>
      <c r="O35" s="164"/>
      <c r="P35" s="164"/>
      <c r="Q35" s="164"/>
      <c r="R35" s="164"/>
      <c r="S35" s="626"/>
    </row>
    <row r="36" spans="1:19" x14ac:dyDescent="0.2">
      <c r="A36" s="1346">
        <f t="shared" si="0"/>
        <v>26</v>
      </c>
      <c r="B36" s="122"/>
      <c r="C36" s="165"/>
      <c r="D36" s="165"/>
      <c r="E36" s="165"/>
      <c r="F36" s="165"/>
      <c r="G36" s="165"/>
      <c r="H36" s="165"/>
      <c r="I36" s="165"/>
      <c r="J36" s="301"/>
      <c r="K36" s="114"/>
      <c r="L36" s="1029"/>
      <c r="M36" s="1029"/>
      <c r="N36" s="1029"/>
      <c r="O36" s="164"/>
      <c r="P36" s="164"/>
      <c r="Q36" s="164"/>
      <c r="R36" s="164"/>
      <c r="S36" s="626"/>
    </row>
    <row r="37" spans="1:19" s="9" customFormat="1" x14ac:dyDescent="0.2">
      <c r="A37" s="1346">
        <f t="shared" si="0"/>
        <v>27</v>
      </c>
      <c r="B37" s="122"/>
      <c r="C37" s="165"/>
      <c r="D37" s="165"/>
      <c r="E37" s="165"/>
      <c r="F37" s="165"/>
      <c r="G37" s="165"/>
      <c r="H37" s="165"/>
      <c r="I37" s="165"/>
      <c r="J37" s="301"/>
      <c r="K37" s="113"/>
      <c r="L37" s="556"/>
      <c r="M37" s="556"/>
      <c r="N37" s="556"/>
      <c r="O37" s="501"/>
      <c r="P37" s="501"/>
      <c r="Q37" s="501"/>
      <c r="R37" s="501"/>
      <c r="S37" s="304"/>
    </row>
    <row r="38" spans="1:19" s="9" customFormat="1" x14ac:dyDescent="0.2">
      <c r="A38" s="1346">
        <f t="shared" si="0"/>
        <v>28</v>
      </c>
      <c r="B38" s="81" t="s">
        <v>50</v>
      </c>
      <c r="C38" s="373"/>
      <c r="D38" s="373"/>
      <c r="E38" s="373"/>
      <c r="F38" s="373"/>
      <c r="G38" s="373"/>
      <c r="H38" s="373"/>
      <c r="I38" s="373"/>
      <c r="J38" s="326"/>
      <c r="K38" s="90" t="s">
        <v>31</v>
      </c>
      <c r="L38" s="668"/>
      <c r="M38" s="668"/>
      <c r="N38" s="668"/>
      <c r="O38" s="501"/>
      <c r="P38" s="501"/>
      <c r="Q38" s="501"/>
      <c r="R38" s="501"/>
      <c r="S38" s="304"/>
    </row>
    <row r="39" spans="1:19" s="9" customFormat="1" x14ac:dyDescent="0.2">
      <c r="A39" s="1346">
        <f t="shared" si="0"/>
        <v>29</v>
      </c>
      <c r="B39" s="87" t="s">
        <v>598</v>
      </c>
      <c r="C39" s="373"/>
      <c r="D39" s="373"/>
      <c r="E39" s="373"/>
      <c r="F39" s="373"/>
      <c r="G39" s="373"/>
      <c r="H39" s="373"/>
      <c r="I39" s="373"/>
      <c r="J39" s="326"/>
      <c r="K39" s="123" t="s">
        <v>4</v>
      </c>
      <c r="L39" s="668"/>
      <c r="M39" s="1372"/>
      <c r="N39" s="1372"/>
      <c r="O39" s="501"/>
      <c r="P39" s="501"/>
      <c r="Q39" s="501"/>
      <c r="R39" s="501"/>
      <c r="S39" s="304"/>
    </row>
    <row r="40" spans="1:19" s="9" customFormat="1" x14ac:dyDescent="0.2">
      <c r="A40" s="1346">
        <f t="shared" si="0"/>
        <v>30</v>
      </c>
      <c r="B40" s="109" t="s">
        <v>700</v>
      </c>
      <c r="C40" s="373"/>
      <c r="D40" s="373"/>
      <c r="E40" s="373"/>
      <c r="F40" s="373"/>
      <c r="G40" s="373"/>
      <c r="H40" s="373"/>
      <c r="I40" s="373"/>
      <c r="J40" s="326"/>
      <c r="K40" s="332" t="s">
        <v>3</v>
      </c>
      <c r="L40" s="668"/>
      <c r="M40" s="668"/>
      <c r="N40" s="668"/>
      <c r="O40" s="501"/>
      <c r="P40" s="501"/>
      <c r="Q40" s="501"/>
      <c r="R40" s="501"/>
      <c r="S40" s="304"/>
    </row>
    <row r="41" spans="1:19" x14ac:dyDescent="0.2">
      <c r="A41" s="1346">
        <f t="shared" si="0"/>
        <v>31</v>
      </c>
      <c r="B41" s="76" t="s">
        <v>600</v>
      </c>
      <c r="C41" s="491"/>
      <c r="D41" s="491"/>
      <c r="E41" s="491"/>
      <c r="F41" s="491"/>
      <c r="G41" s="491"/>
      <c r="H41" s="491"/>
      <c r="I41" s="491"/>
      <c r="J41" s="1398"/>
      <c r="K41" s="89" t="s">
        <v>5</v>
      </c>
      <c r="L41" s="668"/>
      <c r="M41" s="668"/>
      <c r="N41" s="668"/>
      <c r="O41" s="164"/>
      <c r="P41" s="164"/>
      <c r="Q41" s="164"/>
      <c r="R41" s="164"/>
      <c r="S41" s="626"/>
    </row>
    <row r="42" spans="1:19" x14ac:dyDescent="0.2">
      <c r="A42" s="1346">
        <f t="shared" si="0"/>
        <v>32</v>
      </c>
      <c r="B42" s="76" t="s">
        <v>189</v>
      </c>
      <c r="C42" s="161"/>
      <c r="D42" s="161"/>
      <c r="E42" s="161"/>
      <c r="F42" s="161"/>
      <c r="G42" s="161"/>
      <c r="H42" s="161"/>
      <c r="I42" s="161"/>
      <c r="J42" s="300"/>
      <c r="K42" s="89" t="s">
        <v>6</v>
      </c>
      <c r="L42" s="668"/>
      <c r="M42" s="668"/>
      <c r="N42" s="668"/>
      <c r="O42" s="164"/>
      <c r="P42" s="164"/>
      <c r="Q42" s="164"/>
      <c r="R42" s="164"/>
      <c r="S42" s="626"/>
    </row>
    <row r="43" spans="1:19" x14ac:dyDescent="0.2">
      <c r="A43" s="1346">
        <f t="shared" si="0"/>
        <v>33</v>
      </c>
      <c r="B43" s="974" t="s">
        <v>231</v>
      </c>
      <c r="C43" s="161"/>
      <c r="D43" s="161">
        <v>3503</v>
      </c>
      <c r="E43" s="161">
        <f>C43+D43</f>
        <v>3503</v>
      </c>
      <c r="F43" s="161"/>
      <c r="G43" s="161"/>
      <c r="H43" s="161">
        <f>C43+F43</f>
        <v>0</v>
      </c>
      <c r="I43" s="161">
        <f>D43+G43</f>
        <v>3503</v>
      </c>
      <c r="J43" s="300">
        <f>H43+I43</f>
        <v>3503</v>
      </c>
      <c r="K43" s="89" t="s">
        <v>7</v>
      </c>
      <c r="L43" s="668"/>
      <c r="M43" s="668"/>
      <c r="N43" s="668"/>
      <c r="O43" s="164"/>
      <c r="P43" s="164"/>
      <c r="Q43" s="164"/>
      <c r="R43" s="164"/>
      <c r="S43" s="626"/>
    </row>
    <row r="44" spans="1:19" x14ac:dyDescent="0.2">
      <c r="A44" s="1346">
        <f t="shared" si="0"/>
        <v>34</v>
      </c>
      <c r="B44" s="974" t="s">
        <v>698</v>
      </c>
      <c r="C44" s="161"/>
      <c r="D44" s="161"/>
      <c r="E44" s="161"/>
      <c r="F44" s="161"/>
      <c r="G44" s="161"/>
      <c r="H44" s="161"/>
      <c r="I44" s="161"/>
      <c r="J44" s="300"/>
      <c r="K44" s="89"/>
      <c r="L44" s="668"/>
      <c r="M44" s="668"/>
      <c r="N44" s="668"/>
      <c r="O44" s="164"/>
      <c r="P44" s="164"/>
      <c r="Q44" s="164"/>
      <c r="R44" s="164"/>
      <c r="S44" s="626"/>
    </row>
    <row r="45" spans="1:19" x14ac:dyDescent="0.2">
      <c r="A45" s="1346">
        <f t="shared" si="0"/>
        <v>35</v>
      </c>
      <c r="B45" s="76" t="s">
        <v>601</v>
      </c>
      <c r="C45" s="161"/>
      <c r="D45" s="161"/>
      <c r="E45" s="161"/>
      <c r="F45" s="161"/>
      <c r="G45" s="161"/>
      <c r="H45" s="161"/>
      <c r="I45" s="161"/>
      <c r="J45" s="300"/>
      <c r="K45" s="89" t="s">
        <v>8</v>
      </c>
      <c r="L45" s="668"/>
      <c r="M45" s="668"/>
      <c r="N45" s="556"/>
      <c r="O45" s="164"/>
      <c r="P45" s="164"/>
      <c r="Q45" s="164"/>
      <c r="R45" s="164"/>
      <c r="S45" s="626"/>
    </row>
    <row r="46" spans="1:19" x14ac:dyDescent="0.2">
      <c r="A46" s="1346">
        <f t="shared" si="0"/>
        <v>36</v>
      </c>
      <c r="B46" s="76" t="s">
        <v>602</v>
      </c>
      <c r="C46" s="373"/>
      <c r="D46" s="373"/>
      <c r="E46" s="373"/>
      <c r="F46" s="373"/>
      <c r="G46" s="373"/>
      <c r="H46" s="161"/>
      <c r="I46" s="161"/>
      <c r="J46" s="300"/>
      <c r="K46" s="89" t="s">
        <v>9</v>
      </c>
      <c r="L46" s="668"/>
      <c r="M46" s="668"/>
      <c r="N46" s="556"/>
      <c r="O46" s="164"/>
      <c r="P46" s="164"/>
      <c r="Q46" s="164"/>
      <c r="R46" s="164"/>
      <c r="S46" s="626"/>
    </row>
    <row r="47" spans="1:19" x14ac:dyDescent="0.2">
      <c r="A47" s="1346">
        <f t="shared" si="0"/>
        <v>37</v>
      </c>
      <c r="B47" s="76" t="s">
        <v>193</v>
      </c>
      <c r="C47" s="161"/>
      <c r="D47" s="161"/>
      <c r="E47" s="161"/>
      <c r="F47" s="161"/>
      <c r="G47" s="161"/>
      <c r="H47" s="161"/>
      <c r="I47" s="161"/>
      <c r="J47" s="300"/>
      <c r="K47" s="89" t="s">
        <v>10</v>
      </c>
      <c r="L47" s="556"/>
      <c r="M47" s="556"/>
      <c r="N47" s="556"/>
      <c r="O47" s="164"/>
      <c r="P47" s="164"/>
      <c r="Q47" s="164"/>
      <c r="R47" s="164"/>
      <c r="S47" s="626"/>
    </row>
    <row r="48" spans="1:19" x14ac:dyDescent="0.2">
      <c r="A48" s="1346">
        <f t="shared" si="0"/>
        <v>38</v>
      </c>
      <c r="B48" s="974" t="s">
        <v>194</v>
      </c>
      <c r="C48" s="161">
        <f>L24-(C32+C43)</f>
        <v>86257</v>
      </c>
      <c r="D48" s="161">
        <f>M24-(D32+D43)</f>
        <v>226016</v>
      </c>
      <c r="E48" s="161">
        <f>N24-(E32+E43)</f>
        <v>312273</v>
      </c>
      <c r="F48" s="161">
        <f>O24-(F32+F43)</f>
        <v>0</v>
      </c>
      <c r="G48" s="161">
        <f>P24-(G32+G43)</f>
        <v>20000</v>
      </c>
      <c r="H48" s="161">
        <f>C48+F48</f>
        <v>86257</v>
      </c>
      <c r="I48" s="161">
        <f>D48+G48</f>
        <v>246016</v>
      </c>
      <c r="J48" s="300">
        <f t="shared" ref="J48:J49" si="11">H48+I48</f>
        <v>332273</v>
      </c>
      <c r="K48" s="89" t="s">
        <v>11</v>
      </c>
      <c r="L48" s="556"/>
      <c r="M48" s="556"/>
      <c r="N48" s="556"/>
      <c r="O48" s="164"/>
      <c r="P48" s="164"/>
      <c r="Q48" s="164"/>
      <c r="R48" s="164"/>
      <c r="S48" s="626"/>
    </row>
    <row r="49" spans="1:19" x14ac:dyDescent="0.2">
      <c r="A49" s="1346">
        <f t="shared" si="0"/>
        <v>39</v>
      </c>
      <c r="B49" s="974" t="s">
        <v>195</v>
      </c>
      <c r="C49" s="161">
        <f>L33-C33</f>
        <v>0</v>
      </c>
      <c r="D49" s="161">
        <f>M33-D33</f>
        <v>35681</v>
      </c>
      <c r="E49" s="161">
        <f>N33-E33</f>
        <v>35681</v>
      </c>
      <c r="F49" s="161">
        <f>O33-F33</f>
        <v>0</v>
      </c>
      <c r="G49" s="161">
        <f t="shared" ref="G49" si="12">P33-G33</f>
        <v>0</v>
      </c>
      <c r="H49" s="161">
        <f t="shared" ref="H49" si="13">C49+F49</f>
        <v>0</v>
      </c>
      <c r="I49" s="161">
        <f t="shared" ref="I49" si="14">D49+G49</f>
        <v>35681</v>
      </c>
      <c r="J49" s="300">
        <f t="shared" si="11"/>
        <v>35681</v>
      </c>
      <c r="K49" s="89" t="s">
        <v>12</v>
      </c>
      <c r="L49" s="556"/>
      <c r="M49" s="556"/>
      <c r="N49" s="556"/>
      <c r="O49" s="164"/>
      <c r="P49" s="164"/>
      <c r="Q49" s="164"/>
      <c r="R49" s="164"/>
      <c r="S49" s="626"/>
    </row>
    <row r="50" spans="1:19" x14ac:dyDescent="0.2">
      <c r="A50" s="1346">
        <f t="shared" si="0"/>
        <v>40</v>
      </c>
      <c r="B50" s="76" t="s">
        <v>1</v>
      </c>
      <c r="C50" s="161"/>
      <c r="D50" s="161"/>
      <c r="E50" s="161"/>
      <c r="F50" s="161"/>
      <c r="G50" s="161"/>
      <c r="H50" s="161"/>
      <c r="I50" s="161"/>
      <c r="J50" s="300"/>
      <c r="K50" s="89" t="s">
        <v>13</v>
      </c>
      <c r="L50" s="556"/>
      <c r="M50" s="556"/>
      <c r="N50" s="556"/>
      <c r="O50" s="164"/>
      <c r="P50" s="164"/>
      <c r="Q50" s="164"/>
      <c r="R50" s="164"/>
      <c r="S50" s="626"/>
    </row>
    <row r="51" spans="1:19" x14ac:dyDescent="0.2">
      <c r="A51" s="1346">
        <f t="shared" si="0"/>
        <v>41</v>
      </c>
      <c r="B51" s="76"/>
      <c r="C51" s="161"/>
      <c r="D51" s="161"/>
      <c r="E51" s="161"/>
      <c r="F51" s="161"/>
      <c r="G51" s="161"/>
      <c r="H51" s="161"/>
      <c r="I51" s="161"/>
      <c r="J51" s="300"/>
      <c r="K51" s="89" t="s">
        <v>14</v>
      </c>
      <c r="L51" s="556"/>
      <c r="M51" s="556"/>
      <c r="N51" s="556"/>
      <c r="O51" s="164"/>
      <c r="P51" s="164"/>
      <c r="Q51" s="164"/>
      <c r="R51" s="164"/>
      <c r="S51" s="626"/>
    </row>
    <row r="52" spans="1:19" x14ac:dyDescent="0.2">
      <c r="A52" s="1346">
        <f t="shared" si="0"/>
        <v>42</v>
      </c>
      <c r="B52" s="76"/>
      <c r="C52" s="161"/>
      <c r="D52" s="161"/>
      <c r="E52" s="161"/>
      <c r="F52" s="161"/>
      <c r="G52" s="161"/>
      <c r="H52" s="161"/>
      <c r="I52" s="161"/>
      <c r="J52" s="300"/>
      <c r="K52" s="89" t="s">
        <v>15</v>
      </c>
      <c r="L52" s="556"/>
      <c r="M52" s="556"/>
      <c r="N52" s="556"/>
      <c r="O52" s="164"/>
      <c r="P52" s="164"/>
      <c r="Q52" s="164"/>
      <c r="R52" s="164"/>
      <c r="S52" s="626"/>
    </row>
    <row r="53" spans="1:19" ht="12" thickBot="1" x14ac:dyDescent="0.25">
      <c r="A53" s="1346">
        <f t="shared" si="0"/>
        <v>43</v>
      </c>
      <c r="B53" s="120" t="s">
        <v>390</v>
      </c>
      <c r="C53" s="373">
        <f>SUM(C39:C51)</f>
        <v>86257</v>
      </c>
      <c r="D53" s="373">
        <f>SUM(D39:D51)</f>
        <v>265200</v>
      </c>
      <c r="E53" s="373">
        <f>SUM(E39:E51)</f>
        <v>351457</v>
      </c>
      <c r="F53" s="373">
        <f>SUM(F40:F52)</f>
        <v>0</v>
      </c>
      <c r="G53" s="373">
        <f>SUM(G40:G52)</f>
        <v>20000</v>
      </c>
      <c r="H53" s="373">
        <f>SUM(H40:H52)</f>
        <v>86257</v>
      </c>
      <c r="I53" s="373">
        <f>SUM(I40:I52)</f>
        <v>285200</v>
      </c>
      <c r="J53" s="326">
        <f>SUM(J40:J52)</f>
        <v>371457</v>
      </c>
      <c r="K53" s="90" t="s">
        <v>383</v>
      </c>
      <c r="L53" s="1032">
        <f>SUM(L39:L52)</f>
        <v>0</v>
      </c>
      <c r="M53" s="1032">
        <f>SUM(M39:M52)</f>
        <v>0</v>
      </c>
      <c r="N53" s="1032">
        <f>SUM(N39:N52)</f>
        <v>0</v>
      </c>
      <c r="O53" s="164">
        <v>0</v>
      </c>
      <c r="P53" s="164">
        <v>0</v>
      </c>
      <c r="Q53" s="164">
        <v>0</v>
      </c>
      <c r="R53" s="164">
        <v>0</v>
      </c>
      <c r="S53" s="626">
        <v>0</v>
      </c>
    </row>
    <row r="54" spans="1:19" ht="12" thickBot="1" x14ac:dyDescent="0.25">
      <c r="A54" s="525">
        <f t="shared" si="0"/>
        <v>44</v>
      </c>
      <c r="B54" s="321" t="s">
        <v>385</v>
      </c>
      <c r="C54" s="528">
        <f>C34+C53</f>
        <v>86257</v>
      </c>
      <c r="D54" s="528">
        <f>D34+D53</f>
        <v>405378</v>
      </c>
      <c r="E54" s="528">
        <f>E34+E53</f>
        <v>491635</v>
      </c>
      <c r="F54" s="528">
        <f>F34+F53</f>
        <v>0</v>
      </c>
      <c r="G54" s="528">
        <f t="shared" ref="G54:I54" si="15">G34+G53</f>
        <v>20742</v>
      </c>
      <c r="H54" s="528">
        <f>H34+H53</f>
        <v>86257</v>
      </c>
      <c r="I54" s="528">
        <f t="shared" si="15"/>
        <v>426120</v>
      </c>
      <c r="J54" s="529">
        <f>J34+J53</f>
        <v>512377</v>
      </c>
      <c r="K54" s="1379" t="s">
        <v>384</v>
      </c>
      <c r="L54" s="528">
        <f>L34+L53</f>
        <v>86257</v>
      </c>
      <c r="M54" s="528">
        <f>M34+M53</f>
        <v>405378</v>
      </c>
      <c r="N54" s="528">
        <f>N34+N53</f>
        <v>491635</v>
      </c>
      <c r="O54" s="519">
        <f>O34+O53</f>
        <v>0</v>
      </c>
      <c r="P54" s="519">
        <f t="shared" ref="P54:S54" si="16">P34+P53</f>
        <v>20742</v>
      </c>
      <c r="Q54" s="528">
        <f t="shared" si="16"/>
        <v>86257</v>
      </c>
      <c r="R54" s="528">
        <f t="shared" si="16"/>
        <v>426120</v>
      </c>
      <c r="S54" s="529">
        <f t="shared" si="16"/>
        <v>512377</v>
      </c>
    </row>
    <row r="55" spans="1:19" x14ac:dyDescent="0.2">
      <c r="B55" s="125"/>
      <c r="C55" s="124"/>
      <c r="D55" s="124"/>
      <c r="E55" s="124"/>
      <c r="F55" s="124"/>
      <c r="G55" s="124"/>
      <c r="H55" s="124"/>
      <c r="I55" s="124"/>
      <c r="J55" s="124"/>
      <c r="K55" s="124"/>
      <c r="L55" s="131"/>
      <c r="M55" s="131"/>
      <c r="N55" s="131"/>
    </row>
  </sheetData>
  <sheetProtection selectLockedCells="1" selectUnlockedCells="1"/>
  <mergeCells count="16">
    <mergeCell ref="O9:P9"/>
    <mergeCell ref="Q9:S9"/>
    <mergeCell ref="C8:J8"/>
    <mergeCell ref="L8:S8"/>
    <mergeCell ref="A1:S1"/>
    <mergeCell ref="A4:S4"/>
    <mergeCell ref="A5:S5"/>
    <mergeCell ref="A6:S6"/>
    <mergeCell ref="A7:S7"/>
    <mergeCell ref="A8:A10"/>
    <mergeCell ref="B8:B9"/>
    <mergeCell ref="C9:E9"/>
    <mergeCell ref="L9:N9"/>
    <mergeCell ref="F9:G9"/>
    <mergeCell ref="H9:J9"/>
    <mergeCell ref="K8:K9"/>
  </mergeCells>
  <phoneticPr fontId="33" type="noConversion"/>
  <pageMargins left="0.19685039370078741" right="0.19685039370078741" top="0.19685039370078741" bottom="0.19685039370078741" header="0.51181102362204722" footer="0.51181102362204722"/>
  <pageSetup paperSize="9" scale="66" firstPageNumber="0" orientation="landscape" horizontalDpi="4294967293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tabColor rgb="FF00B0F0"/>
    <pageSetUpPr fitToPage="1"/>
  </sheetPr>
  <dimension ref="A1:T55"/>
  <sheetViews>
    <sheetView topLeftCell="C1" zoomScaleNormal="100" workbookViewId="0">
      <selection activeCell="P15" sqref="P15"/>
    </sheetView>
  </sheetViews>
  <sheetFormatPr defaultColWidth="9.140625" defaultRowHeight="11.25" x14ac:dyDescent="0.2"/>
  <cols>
    <col min="1" max="1" width="4.85546875" style="100" customWidth="1"/>
    <col min="2" max="2" width="36.85546875" style="100" customWidth="1"/>
    <col min="3" max="10" width="10.5703125" style="101" customWidth="1"/>
    <col min="11" max="11" width="35.42578125" style="101" customWidth="1"/>
    <col min="12" max="14" width="10.5703125" style="163" customWidth="1"/>
    <col min="15" max="15" width="10.5703125" style="100" customWidth="1"/>
    <col min="16" max="19" width="10.5703125" style="8" customWidth="1"/>
    <col min="20" max="16384" width="9.140625" style="8"/>
  </cols>
  <sheetData>
    <row r="1" spans="1:20" ht="12.75" customHeight="1" x14ac:dyDescent="0.2">
      <c r="B1" s="1454" t="s">
        <v>1251</v>
      </c>
      <c r="C1" s="1454"/>
      <c r="D1" s="1454"/>
      <c r="E1" s="1454"/>
      <c r="F1" s="1454"/>
      <c r="G1" s="1454"/>
      <c r="H1" s="1454"/>
      <c r="I1" s="1454"/>
      <c r="J1" s="1454"/>
      <c r="K1" s="1454"/>
      <c r="L1" s="1454"/>
      <c r="M1" s="1454"/>
      <c r="N1" s="1454"/>
      <c r="O1" s="1454"/>
      <c r="P1" s="1454"/>
      <c r="Q1" s="1454"/>
      <c r="R1" s="1454"/>
      <c r="S1" s="1454"/>
    </row>
    <row r="2" spans="1:20" x14ac:dyDescent="0.2">
      <c r="N2" s="196"/>
    </row>
    <row r="3" spans="1:20" x14ac:dyDescent="0.2">
      <c r="N3" s="196"/>
    </row>
    <row r="4" spans="1:20" s="77" customFormat="1" x14ac:dyDescent="0.2">
      <c r="A4" s="103"/>
      <c r="B4" s="1455" t="s">
        <v>73</v>
      </c>
      <c r="C4" s="1455"/>
      <c r="D4" s="1455"/>
      <c r="E4" s="1455"/>
      <c r="F4" s="1455"/>
      <c r="G4" s="1455"/>
      <c r="H4" s="1455"/>
      <c r="I4" s="1455"/>
      <c r="J4" s="1455"/>
      <c r="K4" s="1455"/>
      <c r="L4" s="1455"/>
      <c r="M4" s="1455"/>
      <c r="N4" s="1455"/>
      <c r="O4" s="1455"/>
      <c r="P4" s="1455"/>
      <c r="Q4" s="1455"/>
      <c r="R4" s="1455"/>
      <c r="S4" s="1455"/>
    </row>
    <row r="5" spans="1:20" s="77" customFormat="1" x14ac:dyDescent="0.2">
      <c r="A5" s="103"/>
      <c r="B5" s="1561" t="s">
        <v>168</v>
      </c>
      <c r="C5" s="1561"/>
      <c r="D5" s="1561"/>
      <c r="E5" s="1561"/>
      <c r="F5" s="1561"/>
      <c r="G5" s="1561"/>
      <c r="H5" s="1561"/>
      <c r="I5" s="1561"/>
      <c r="J5" s="1561"/>
      <c r="K5" s="1561"/>
      <c r="L5" s="1561"/>
      <c r="M5" s="1561"/>
      <c r="N5" s="1561"/>
      <c r="O5" s="1561"/>
      <c r="P5" s="1561"/>
      <c r="Q5" s="1561"/>
      <c r="R5" s="1561"/>
      <c r="S5" s="1561"/>
    </row>
    <row r="6" spans="1:20" s="77" customFormat="1" x14ac:dyDescent="0.2">
      <c r="A6" s="103"/>
      <c r="B6" s="1455" t="s">
        <v>1236</v>
      </c>
      <c r="C6" s="1455"/>
      <c r="D6" s="1455"/>
      <c r="E6" s="1455"/>
      <c r="F6" s="1455"/>
      <c r="G6" s="1455"/>
      <c r="H6" s="1455"/>
      <c r="I6" s="1455"/>
      <c r="J6" s="1455"/>
      <c r="K6" s="1455"/>
      <c r="L6" s="1455"/>
      <c r="M6" s="1455"/>
      <c r="N6" s="1455"/>
      <c r="O6" s="1455"/>
      <c r="P6" s="1455"/>
      <c r="Q6" s="1455"/>
      <c r="R6" s="1455"/>
      <c r="S6" s="1455"/>
    </row>
    <row r="7" spans="1:20" s="77" customFormat="1" x14ac:dyDescent="0.2">
      <c r="A7" s="103"/>
      <c r="B7" s="1457" t="s">
        <v>246</v>
      </c>
      <c r="C7" s="1457"/>
      <c r="D7" s="1457"/>
      <c r="E7" s="1457"/>
      <c r="F7" s="1457"/>
      <c r="G7" s="1457"/>
      <c r="H7" s="1457"/>
      <c r="I7" s="1457"/>
      <c r="J7" s="1457"/>
      <c r="K7" s="1457"/>
      <c r="L7" s="1457"/>
      <c r="M7" s="1457"/>
      <c r="N7" s="1457"/>
      <c r="O7" s="1457"/>
      <c r="P7" s="1457"/>
      <c r="Q7" s="1457"/>
      <c r="R7" s="1457"/>
      <c r="S7" s="1457"/>
    </row>
    <row r="8" spans="1:20" s="77" customFormat="1" ht="12.75" customHeight="1" x14ac:dyDescent="0.2">
      <c r="A8" s="1462" t="s">
        <v>53</v>
      </c>
      <c r="B8" s="1604" t="s">
        <v>54</v>
      </c>
      <c r="C8" s="1448" t="s">
        <v>55</v>
      </c>
      <c r="D8" s="1449"/>
      <c r="E8" s="1449"/>
      <c r="F8" s="1449"/>
      <c r="G8" s="1449"/>
      <c r="H8" s="1449"/>
      <c r="I8" s="1449"/>
      <c r="J8" s="1450"/>
      <c r="K8" s="1606" t="s">
        <v>56</v>
      </c>
      <c r="L8" s="1451" t="s">
        <v>57</v>
      </c>
      <c r="M8" s="1452"/>
      <c r="N8" s="1452"/>
      <c r="O8" s="1452"/>
      <c r="P8" s="1452"/>
      <c r="Q8" s="1452"/>
      <c r="R8" s="1452"/>
      <c r="S8" s="1453"/>
    </row>
    <row r="9" spans="1:20" s="77" customFormat="1" ht="12.75" customHeight="1" x14ac:dyDescent="0.2">
      <c r="A9" s="1485"/>
      <c r="B9" s="1605"/>
      <c r="C9" s="1458" t="s">
        <v>1237</v>
      </c>
      <c r="D9" s="1458"/>
      <c r="E9" s="1459"/>
      <c r="F9" s="1466" t="s">
        <v>1232</v>
      </c>
      <c r="G9" s="1467"/>
      <c r="H9" s="1466" t="s">
        <v>1242</v>
      </c>
      <c r="I9" s="1467"/>
      <c r="J9" s="1467"/>
      <c r="K9" s="1607"/>
      <c r="L9" s="1460" t="s">
        <v>1237</v>
      </c>
      <c r="M9" s="1460"/>
      <c r="N9" s="1460"/>
      <c r="O9" s="1446" t="s">
        <v>1232</v>
      </c>
      <c r="P9" s="1447"/>
      <c r="Q9" s="1446" t="s">
        <v>1243</v>
      </c>
      <c r="R9" s="1447"/>
      <c r="S9" s="1447"/>
    </row>
    <row r="10" spans="1:20" s="171" customFormat="1" ht="36.6" customHeight="1" x14ac:dyDescent="0.2">
      <c r="A10" s="1485"/>
      <c r="B10" s="1395" t="s">
        <v>58</v>
      </c>
      <c r="C10" s="1369" t="s">
        <v>59</v>
      </c>
      <c r="D10" s="1369" t="s">
        <v>60</v>
      </c>
      <c r="E10" s="1369" t="s">
        <v>61</v>
      </c>
      <c r="F10" s="1371" t="s">
        <v>59</v>
      </c>
      <c r="G10" s="1371" t="s">
        <v>60</v>
      </c>
      <c r="H10" s="1371" t="s">
        <v>59</v>
      </c>
      <c r="I10" s="1371" t="s">
        <v>60</v>
      </c>
      <c r="J10" s="1371" t="s">
        <v>61</v>
      </c>
      <c r="K10" s="1396" t="s">
        <v>62</v>
      </c>
      <c r="L10" s="1370" t="s">
        <v>59</v>
      </c>
      <c r="M10" s="1370" t="s">
        <v>60</v>
      </c>
      <c r="N10" s="1370" t="s">
        <v>61</v>
      </c>
      <c r="O10" s="1371" t="s">
        <v>59</v>
      </c>
      <c r="P10" s="1371" t="s">
        <v>60</v>
      </c>
      <c r="Q10" s="1371" t="s">
        <v>59</v>
      </c>
      <c r="R10" s="1371" t="s">
        <v>60</v>
      </c>
      <c r="S10" s="1371" t="s">
        <v>61</v>
      </c>
    </row>
    <row r="11" spans="1:20" ht="11.45" customHeight="1" x14ac:dyDescent="0.2">
      <c r="A11" s="1385">
        <v>1</v>
      </c>
      <c r="B11" s="1386" t="s">
        <v>22</v>
      </c>
      <c r="C11" s="498"/>
      <c r="D11" s="498"/>
      <c r="E11" s="498"/>
      <c r="F11" s="498"/>
      <c r="G11" s="498"/>
      <c r="H11" s="498"/>
      <c r="I11" s="498"/>
      <c r="J11" s="498"/>
      <c r="K11" s="1399" t="s">
        <v>23</v>
      </c>
      <c r="L11" s="498"/>
      <c r="M11" s="498"/>
      <c r="N11" s="1375"/>
      <c r="O11" s="1376"/>
      <c r="P11" s="1376"/>
      <c r="Q11" s="1376"/>
      <c r="R11" s="1376"/>
      <c r="S11" s="1377"/>
      <c r="T11" s="164"/>
    </row>
    <row r="12" spans="1:20" x14ac:dyDescent="0.2">
      <c r="A12" s="1346">
        <f t="shared" ref="A12:A54" si="0">A11+1</f>
        <v>2</v>
      </c>
      <c r="B12" s="109" t="s">
        <v>33</v>
      </c>
      <c r="C12" s="161"/>
      <c r="D12" s="161"/>
      <c r="E12" s="161">
        <f>SUM(C12:D12)</f>
        <v>0</v>
      </c>
      <c r="F12" s="161"/>
      <c r="G12" s="161"/>
      <c r="H12" s="161"/>
      <c r="I12" s="161"/>
      <c r="J12" s="161">
        <v>0</v>
      </c>
      <c r="K12" s="319" t="s">
        <v>197</v>
      </c>
      <c r="L12" s="161">
        <v>85160</v>
      </c>
      <c r="M12" s="161">
        <v>13222</v>
      </c>
      <c r="N12" s="198">
        <f>SUM(L12:M12)</f>
        <v>98382</v>
      </c>
      <c r="O12" s="164"/>
      <c r="P12" s="164">
        <v>-16500</v>
      </c>
      <c r="Q12" s="161">
        <f>L12+O12</f>
        <v>85160</v>
      </c>
      <c r="R12" s="161">
        <f>M12+P12</f>
        <v>-3278</v>
      </c>
      <c r="S12" s="299">
        <f>SUM(Q12:R12)</f>
        <v>81882</v>
      </c>
      <c r="T12" s="164"/>
    </row>
    <row r="13" spans="1:20" x14ac:dyDescent="0.2">
      <c r="A13" s="1346">
        <f t="shared" si="0"/>
        <v>3</v>
      </c>
      <c r="B13" s="109" t="s">
        <v>34</v>
      </c>
      <c r="C13" s="161"/>
      <c r="D13" s="161"/>
      <c r="E13" s="161">
        <f>SUM(C13:D13)</f>
        <v>0</v>
      </c>
      <c r="F13" s="161"/>
      <c r="G13" s="161"/>
      <c r="H13" s="161"/>
      <c r="I13" s="161"/>
      <c r="J13" s="161">
        <v>0</v>
      </c>
      <c r="K13" s="485" t="s">
        <v>198</v>
      </c>
      <c r="L13" s="161"/>
      <c r="M13" s="161">
        <v>12651</v>
      </c>
      <c r="N13" s="198">
        <f>SUM(L13:M13)</f>
        <v>12651</v>
      </c>
      <c r="O13" s="164"/>
      <c r="P13" s="164">
        <v>-1500</v>
      </c>
      <c r="Q13" s="161">
        <f t="shared" ref="Q13:Q14" si="1">L13+O13</f>
        <v>0</v>
      </c>
      <c r="R13" s="161">
        <f t="shared" ref="R13:R14" si="2">M13+P13</f>
        <v>11151</v>
      </c>
      <c r="S13" s="299">
        <f>SUM(Q13:R13)</f>
        <v>11151</v>
      </c>
      <c r="T13" s="164"/>
    </row>
    <row r="14" spans="1:20" x14ac:dyDescent="0.2">
      <c r="A14" s="1346">
        <f t="shared" si="0"/>
        <v>4</v>
      </c>
      <c r="B14" s="109" t="s">
        <v>1204</v>
      </c>
      <c r="C14" s="161"/>
      <c r="D14" s="161"/>
      <c r="E14" s="161">
        <f>SUM(C14:D14)</f>
        <v>0</v>
      </c>
      <c r="F14" s="161"/>
      <c r="G14" s="161"/>
      <c r="H14" s="161"/>
      <c r="I14" s="161"/>
      <c r="J14" s="161">
        <v>0</v>
      </c>
      <c r="K14" s="319" t="s">
        <v>199</v>
      </c>
      <c r="L14" s="161">
        <v>13000</v>
      </c>
      <c r="M14" s="161">
        <v>1111</v>
      </c>
      <c r="N14" s="198">
        <f>SUM(L14:M14)</f>
        <v>14111</v>
      </c>
      <c r="O14" s="164"/>
      <c r="P14" s="164">
        <v>-2000</v>
      </c>
      <c r="Q14" s="161">
        <f t="shared" si="1"/>
        <v>13000</v>
      </c>
      <c r="R14" s="161">
        <f t="shared" si="2"/>
        <v>-889</v>
      </c>
      <c r="S14" s="299">
        <f>SUM(Q14:R14)</f>
        <v>12111</v>
      </c>
      <c r="T14" s="164"/>
    </row>
    <row r="15" spans="1:20" ht="12" customHeight="1" x14ac:dyDescent="0.2">
      <c r="A15" s="1346">
        <f t="shared" si="0"/>
        <v>5</v>
      </c>
      <c r="B15" s="82"/>
      <c r="C15" s="161"/>
      <c r="D15" s="161"/>
      <c r="E15" s="161"/>
      <c r="F15" s="161"/>
      <c r="G15" s="161"/>
      <c r="H15" s="161"/>
      <c r="I15" s="161"/>
      <c r="J15" s="161"/>
      <c r="K15" s="319"/>
      <c r="L15" s="161"/>
      <c r="M15" s="161"/>
      <c r="N15" s="161"/>
      <c r="O15" s="164"/>
      <c r="P15" s="164"/>
      <c r="Q15" s="161"/>
      <c r="R15" s="161"/>
      <c r="S15" s="300"/>
      <c r="T15" s="164"/>
    </row>
    <row r="16" spans="1:20" x14ac:dyDescent="0.2">
      <c r="A16" s="1346">
        <f t="shared" si="0"/>
        <v>6</v>
      </c>
      <c r="B16" s="109" t="s">
        <v>35</v>
      </c>
      <c r="C16" s="161"/>
      <c r="D16" s="161"/>
      <c r="E16" s="161">
        <f>SUM(C16:D16)</f>
        <v>0</v>
      </c>
      <c r="F16" s="161"/>
      <c r="G16" s="161"/>
      <c r="H16" s="161"/>
      <c r="I16" s="161"/>
      <c r="J16" s="161">
        <v>0</v>
      </c>
      <c r="K16" s="319" t="s">
        <v>26</v>
      </c>
      <c r="L16" s="165"/>
      <c r="M16" s="165"/>
      <c r="N16" s="165"/>
      <c r="O16" s="164"/>
      <c r="P16" s="164"/>
      <c r="Q16" s="165"/>
      <c r="R16" s="165"/>
      <c r="S16" s="301"/>
      <c r="T16" s="164"/>
    </row>
    <row r="17" spans="1:20" x14ac:dyDescent="0.2">
      <c r="A17" s="1346">
        <f t="shared" si="0"/>
        <v>7</v>
      </c>
      <c r="B17" s="109"/>
      <c r="C17" s="161"/>
      <c r="D17" s="161"/>
      <c r="E17" s="161"/>
      <c r="F17" s="161"/>
      <c r="G17" s="161"/>
      <c r="H17" s="161"/>
      <c r="I17" s="161"/>
      <c r="J17" s="161"/>
      <c r="K17" s="319" t="s">
        <v>28</v>
      </c>
      <c r="L17" s="165"/>
      <c r="M17" s="165"/>
      <c r="N17" s="165"/>
      <c r="O17" s="164"/>
      <c r="P17" s="164"/>
      <c r="Q17" s="165"/>
      <c r="R17" s="165"/>
      <c r="S17" s="301"/>
      <c r="T17" s="164"/>
    </row>
    <row r="18" spans="1:20" x14ac:dyDescent="0.2">
      <c r="A18" s="1346">
        <f t="shared" si="0"/>
        <v>8</v>
      </c>
      <c r="B18" s="109" t="s">
        <v>36</v>
      </c>
      <c r="C18" s="161"/>
      <c r="D18" s="161"/>
      <c r="E18" s="161">
        <f>SUM(C18:D18)</f>
        <v>0</v>
      </c>
      <c r="F18" s="161"/>
      <c r="G18" s="161"/>
      <c r="H18" s="161"/>
      <c r="I18" s="161"/>
      <c r="J18" s="161">
        <v>0</v>
      </c>
      <c r="K18" s="319" t="s">
        <v>388</v>
      </c>
      <c r="L18" s="165"/>
      <c r="M18" s="165"/>
      <c r="N18" s="165"/>
      <c r="O18" s="164"/>
      <c r="P18" s="164"/>
      <c r="Q18" s="165"/>
      <c r="R18" s="165"/>
      <c r="S18" s="301"/>
      <c r="T18" s="164"/>
    </row>
    <row r="19" spans="1:20" x14ac:dyDescent="0.2">
      <c r="A19" s="1346">
        <f t="shared" si="0"/>
        <v>9</v>
      </c>
      <c r="B19" s="112" t="s">
        <v>37</v>
      </c>
      <c r="C19" s="198"/>
      <c r="D19" s="198"/>
      <c r="E19" s="198"/>
      <c r="F19" s="198"/>
      <c r="G19" s="198"/>
      <c r="H19" s="198"/>
      <c r="I19" s="198"/>
      <c r="J19" s="198"/>
      <c r="K19" s="319" t="s">
        <v>387</v>
      </c>
      <c r="L19" s="165"/>
      <c r="M19" s="165"/>
      <c r="N19" s="165"/>
      <c r="O19" s="164"/>
      <c r="P19" s="164"/>
      <c r="Q19" s="165"/>
      <c r="R19" s="165"/>
      <c r="S19" s="301"/>
      <c r="T19" s="164"/>
    </row>
    <row r="20" spans="1:20" x14ac:dyDescent="0.2">
      <c r="A20" s="1346">
        <f t="shared" si="0"/>
        <v>10</v>
      </c>
      <c r="B20" s="109" t="s">
        <v>38</v>
      </c>
      <c r="C20" s="198">
        <v>0</v>
      </c>
      <c r="D20" s="198"/>
      <c r="E20" s="198">
        <f>SUM(C20:D20)</f>
        <v>0</v>
      </c>
      <c r="F20" s="198"/>
      <c r="G20" s="198"/>
      <c r="H20" s="198">
        <f>C20+F20</f>
        <v>0</v>
      </c>
      <c r="I20" s="198"/>
      <c r="J20" s="198">
        <f>H20+I20</f>
        <v>0</v>
      </c>
      <c r="K20" s="359" t="s">
        <v>1146</v>
      </c>
      <c r="L20" s="165"/>
      <c r="M20" s="165"/>
      <c r="N20" s="165"/>
      <c r="O20" s="164"/>
      <c r="P20" s="164"/>
      <c r="Q20" s="165"/>
      <c r="R20" s="165"/>
      <c r="S20" s="301"/>
      <c r="T20" s="164"/>
    </row>
    <row r="21" spans="1:20" x14ac:dyDescent="0.2">
      <c r="A21" s="1346">
        <f t="shared" si="0"/>
        <v>11</v>
      </c>
      <c r="B21" s="122"/>
      <c r="C21" s="198"/>
      <c r="D21" s="198"/>
      <c r="E21" s="198"/>
      <c r="F21" s="198"/>
      <c r="G21" s="198"/>
      <c r="H21" s="198"/>
      <c r="I21" s="198"/>
      <c r="J21" s="198"/>
      <c r="K21" s="319" t="s">
        <v>684</v>
      </c>
      <c r="L21" s="165"/>
      <c r="M21" s="165"/>
      <c r="N21" s="165"/>
      <c r="O21" s="164"/>
      <c r="P21" s="164"/>
      <c r="Q21" s="165"/>
      <c r="R21" s="165"/>
      <c r="S21" s="301"/>
      <c r="T21" s="164"/>
    </row>
    <row r="22" spans="1:20" s="79" customFormat="1" x14ac:dyDescent="0.2">
      <c r="A22" s="1346">
        <f t="shared" si="0"/>
        <v>12</v>
      </c>
      <c r="B22" s="122" t="s">
        <v>39</v>
      </c>
      <c r="C22" s="198"/>
      <c r="D22" s="198"/>
      <c r="E22" s="198"/>
      <c r="F22" s="198"/>
      <c r="G22" s="198"/>
      <c r="H22" s="198"/>
      <c r="I22" s="198"/>
      <c r="J22" s="198"/>
      <c r="K22" s="319" t="s">
        <v>685</v>
      </c>
      <c r="L22" s="165"/>
      <c r="M22" s="165"/>
      <c r="N22" s="165"/>
      <c r="O22" s="456"/>
      <c r="P22" s="456"/>
      <c r="Q22" s="165"/>
      <c r="R22" s="165"/>
      <c r="S22" s="301"/>
      <c r="T22" s="456"/>
    </row>
    <row r="23" spans="1:20" s="79" customFormat="1" x14ac:dyDescent="0.2">
      <c r="A23" s="1346">
        <f t="shared" si="0"/>
        <v>13</v>
      </c>
      <c r="B23" s="122" t="s">
        <v>40</v>
      </c>
      <c r="C23" s="198"/>
      <c r="D23" s="198"/>
      <c r="E23" s="198"/>
      <c r="F23" s="198"/>
      <c r="G23" s="198"/>
      <c r="H23" s="198"/>
      <c r="I23" s="198"/>
      <c r="J23" s="198"/>
      <c r="K23" s="359"/>
      <c r="L23" s="165"/>
      <c r="M23" s="165"/>
      <c r="N23" s="165"/>
      <c r="O23" s="456"/>
      <c r="P23" s="456"/>
      <c r="Q23" s="165"/>
      <c r="R23" s="165"/>
      <c r="S23" s="301"/>
      <c r="T23" s="456"/>
    </row>
    <row r="24" spans="1:20" x14ac:dyDescent="0.2">
      <c r="A24" s="1346">
        <f t="shared" si="0"/>
        <v>14</v>
      </c>
      <c r="B24" s="109" t="s">
        <v>41</v>
      </c>
      <c r="C24" s="486"/>
      <c r="D24" s="486"/>
      <c r="E24" s="486"/>
      <c r="F24" s="486"/>
      <c r="G24" s="486"/>
      <c r="H24" s="486"/>
      <c r="I24" s="486"/>
      <c r="J24" s="486"/>
      <c r="K24" s="487" t="s">
        <v>63</v>
      </c>
      <c r="L24" s="199">
        <f>SUM(L12:L22)</f>
        <v>98160</v>
      </c>
      <c r="M24" s="199">
        <f>SUM(M12:M22)</f>
        <v>26984</v>
      </c>
      <c r="N24" s="199">
        <f>SUM(N12:N22)</f>
        <v>125144</v>
      </c>
      <c r="O24" s="164">
        <f>SUM(O12:O23)</f>
        <v>0</v>
      </c>
      <c r="P24" s="164">
        <f>SUM(P12:P23)</f>
        <v>-20000</v>
      </c>
      <c r="Q24" s="199">
        <f>SUM(Q12:Q22)</f>
        <v>98160</v>
      </c>
      <c r="R24" s="199">
        <f>SUM(R12:R22)</f>
        <v>6984</v>
      </c>
      <c r="S24" s="302">
        <f>SUM(S12:S22)</f>
        <v>105144</v>
      </c>
      <c r="T24" s="164"/>
    </row>
    <row r="25" spans="1:20" x14ac:dyDescent="0.2">
      <c r="A25" s="1346">
        <f t="shared" si="0"/>
        <v>15</v>
      </c>
      <c r="B25" s="109" t="s">
        <v>42</v>
      </c>
      <c r="C25" s="198"/>
      <c r="D25" s="198"/>
      <c r="E25" s="198"/>
      <c r="F25" s="198"/>
      <c r="G25" s="198"/>
      <c r="H25" s="198"/>
      <c r="I25" s="198"/>
      <c r="J25" s="198"/>
      <c r="K25" s="359"/>
      <c r="L25" s="165"/>
      <c r="M25" s="165"/>
      <c r="N25" s="165"/>
      <c r="O25" s="164"/>
      <c r="P25" s="164"/>
      <c r="Q25" s="165"/>
      <c r="R25" s="165"/>
      <c r="S25" s="301"/>
      <c r="T25" s="164"/>
    </row>
    <row r="26" spans="1:20" x14ac:dyDescent="0.2">
      <c r="A26" s="1346">
        <f t="shared" si="0"/>
        <v>16</v>
      </c>
      <c r="B26" s="109" t="s">
        <v>43</v>
      </c>
      <c r="C26" s="373"/>
      <c r="D26" s="373"/>
      <c r="E26" s="373"/>
      <c r="F26" s="373"/>
      <c r="G26" s="373"/>
      <c r="H26" s="373"/>
      <c r="I26" s="373"/>
      <c r="J26" s="373"/>
      <c r="K26" s="488" t="s">
        <v>32</v>
      </c>
      <c r="L26" s="201"/>
      <c r="M26" s="201"/>
      <c r="N26" s="165"/>
      <c r="O26" s="164"/>
      <c r="P26" s="164"/>
      <c r="Q26" s="201"/>
      <c r="R26" s="201"/>
      <c r="S26" s="301"/>
      <c r="T26" s="164"/>
    </row>
    <row r="27" spans="1:20" x14ac:dyDescent="0.2">
      <c r="A27" s="1346">
        <f t="shared" si="0"/>
        <v>17</v>
      </c>
      <c r="B27" s="109" t="s">
        <v>44</v>
      </c>
      <c r="C27" s="161"/>
      <c r="D27" s="161"/>
      <c r="E27" s="161"/>
      <c r="F27" s="161"/>
      <c r="G27" s="161"/>
      <c r="H27" s="161"/>
      <c r="I27" s="161"/>
      <c r="J27" s="161"/>
      <c r="K27" s="319" t="s">
        <v>208</v>
      </c>
      <c r="L27" s="165">
        <v>0</v>
      </c>
      <c r="M27" s="165">
        <v>1000</v>
      </c>
      <c r="N27" s="165">
        <f>SUM(L27:M27)</f>
        <v>1000</v>
      </c>
      <c r="O27" s="164"/>
      <c r="P27" s="164"/>
      <c r="Q27" s="165">
        <f>L27+O27</f>
        <v>0</v>
      </c>
      <c r="R27" s="165">
        <f>M27+P27</f>
        <v>1000</v>
      </c>
      <c r="S27" s="301">
        <f>SUM(Q27:R27)</f>
        <v>1000</v>
      </c>
      <c r="T27" s="164"/>
    </row>
    <row r="28" spans="1:20" x14ac:dyDescent="0.2">
      <c r="A28" s="1346">
        <f t="shared" si="0"/>
        <v>18</v>
      </c>
      <c r="B28" s="109"/>
      <c r="C28" s="161"/>
      <c r="D28" s="161"/>
      <c r="E28" s="161"/>
      <c r="F28" s="161"/>
      <c r="G28" s="161"/>
      <c r="H28" s="161"/>
      <c r="I28" s="161"/>
      <c r="J28" s="161"/>
      <c r="K28" s="319" t="s">
        <v>29</v>
      </c>
      <c r="L28" s="165"/>
      <c r="M28" s="165"/>
      <c r="N28" s="165"/>
      <c r="O28" s="164"/>
      <c r="P28" s="164"/>
      <c r="Q28" s="165"/>
      <c r="R28" s="165"/>
      <c r="S28" s="301"/>
      <c r="T28" s="164"/>
    </row>
    <row r="29" spans="1:20" x14ac:dyDescent="0.2">
      <c r="A29" s="1346">
        <f t="shared" si="0"/>
        <v>19</v>
      </c>
      <c r="B29" s="122" t="s">
        <v>47</v>
      </c>
      <c r="C29" s="161"/>
      <c r="D29" s="161"/>
      <c r="E29" s="161"/>
      <c r="F29" s="161"/>
      <c r="G29" s="161"/>
      <c r="H29" s="161"/>
      <c r="I29" s="161"/>
      <c r="J29" s="161"/>
      <c r="K29" s="319" t="s">
        <v>30</v>
      </c>
      <c r="L29" s="165"/>
      <c r="M29" s="165"/>
      <c r="N29" s="165"/>
      <c r="O29" s="164"/>
      <c r="P29" s="164"/>
      <c r="Q29" s="165"/>
      <c r="R29" s="165"/>
      <c r="S29" s="301"/>
      <c r="T29" s="164"/>
    </row>
    <row r="30" spans="1:20" s="79" customFormat="1" x14ac:dyDescent="0.2">
      <c r="A30" s="1346">
        <f t="shared" si="0"/>
        <v>20</v>
      </c>
      <c r="B30" s="122" t="s">
        <v>45</v>
      </c>
      <c r="C30" s="161"/>
      <c r="D30" s="161"/>
      <c r="E30" s="161"/>
      <c r="F30" s="161"/>
      <c r="G30" s="161"/>
      <c r="H30" s="161"/>
      <c r="I30" s="161"/>
      <c r="J30" s="161"/>
      <c r="K30" s="319" t="s">
        <v>389</v>
      </c>
      <c r="L30" s="165"/>
      <c r="M30" s="165"/>
      <c r="N30" s="165"/>
      <c r="O30" s="456"/>
      <c r="P30" s="456"/>
      <c r="Q30" s="165"/>
      <c r="R30" s="165"/>
      <c r="S30" s="301"/>
      <c r="T30" s="456"/>
    </row>
    <row r="31" spans="1:20" x14ac:dyDescent="0.2">
      <c r="A31" s="1346">
        <f t="shared" si="0"/>
        <v>21</v>
      </c>
      <c r="B31" s="122"/>
      <c r="C31" s="161"/>
      <c r="D31" s="161"/>
      <c r="E31" s="161"/>
      <c r="F31" s="161"/>
      <c r="G31" s="161"/>
      <c r="H31" s="161"/>
      <c r="I31" s="161"/>
      <c r="J31" s="161"/>
      <c r="K31" s="319" t="s">
        <v>386</v>
      </c>
      <c r="L31" s="165"/>
      <c r="M31" s="165"/>
      <c r="N31" s="165"/>
      <c r="O31" s="164"/>
      <c r="P31" s="164"/>
      <c r="Q31" s="165"/>
      <c r="R31" s="165"/>
      <c r="S31" s="301"/>
      <c r="T31" s="164"/>
    </row>
    <row r="32" spans="1:20" s="9" customFormat="1" x14ac:dyDescent="0.2">
      <c r="A32" s="1346">
        <f t="shared" si="0"/>
        <v>22</v>
      </c>
      <c r="B32" s="1384" t="s">
        <v>49</v>
      </c>
      <c r="C32" s="500">
        <f>C14+C20</f>
        <v>0</v>
      </c>
      <c r="D32" s="500">
        <f>D14+D20</f>
        <v>0</v>
      </c>
      <c r="E32" s="500">
        <f>E14+E20</f>
        <v>0</v>
      </c>
      <c r="F32" s="500">
        <f>F13+F14+F18+F20+F29</f>
        <v>0</v>
      </c>
      <c r="G32" s="500">
        <f t="shared" ref="G32:I32" si="3">G13+G14+G18+G20+G29</f>
        <v>0</v>
      </c>
      <c r="H32" s="500">
        <f t="shared" si="3"/>
        <v>0</v>
      </c>
      <c r="I32" s="500">
        <f t="shared" si="3"/>
        <v>0</v>
      </c>
      <c r="J32" s="500">
        <f>J13+J14+J18+J20+J29</f>
        <v>0</v>
      </c>
      <c r="K32" s="319" t="s">
        <v>382</v>
      </c>
      <c r="L32" s="165"/>
      <c r="M32" s="165"/>
      <c r="N32" s="165"/>
      <c r="O32" s="501"/>
      <c r="P32" s="501"/>
      <c r="Q32" s="165"/>
      <c r="R32" s="165"/>
      <c r="S32" s="301"/>
      <c r="T32" s="501"/>
    </row>
    <row r="33" spans="1:20" x14ac:dyDescent="0.2">
      <c r="A33" s="1346">
        <f t="shared" si="0"/>
        <v>23</v>
      </c>
      <c r="B33" s="117" t="s">
        <v>64</v>
      </c>
      <c r="C33" s="200">
        <v>0</v>
      </c>
      <c r="D33" s="200">
        <v>0</v>
      </c>
      <c r="E33" s="200">
        <v>0</v>
      </c>
      <c r="F33" s="200">
        <v>0</v>
      </c>
      <c r="G33" s="200">
        <v>0</v>
      </c>
      <c r="H33" s="200">
        <v>0</v>
      </c>
      <c r="I33" s="200">
        <v>0</v>
      </c>
      <c r="J33" s="200">
        <v>0</v>
      </c>
      <c r="K33" s="1085" t="s">
        <v>65</v>
      </c>
      <c r="L33" s="200">
        <f>SUM(L27:L32)</f>
        <v>0</v>
      </c>
      <c r="M33" s="200">
        <f>SUM(M27:M32)</f>
        <v>1000</v>
      </c>
      <c r="N33" s="200">
        <f>SUM(N27:N31)</f>
        <v>1000</v>
      </c>
      <c r="O33" s="164">
        <v>0</v>
      </c>
      <c r="P33" s="164">
        <v>0</v>
      </c>
      <c r="Q33" s="200">
        <f>SUM(Q27:Q32)</f>
        <v>0</v>
      </c>
      <c r="R33" s="200">
        <f>SUM(R27:R32)</f>
        <v>1000</v>
      </c>
      <c r="S33" s="303">
        <f>SUM(S27:S31)</f>
        <v>1000</v>
      </c>
      <c r="T33" s="164"/>
    </row>
    <row r="34" spans="1:20" x14ac:dyDescent="0.2">
      <c r="A34" s="1346">
        <f t="shared" si="0"/>
        <v>24</v>
      </c>
      <c r="B34" s="120" t="s">
        <v>48</v>
      </c>
      <c r="C34" s="201">
        <f>SUM(C32:C33)</f>
        <v>0</v>
      </c>
      <c r="D34" s="201">
        <f>SUM(D32:D33)</f>
        <v>0</v>
      </c>
      <c r="E34" s="201">
        <f>SUM(C34:D34)</f>
        <v>0</v>
      </c>
      <c r="F34" s="201">
        <f>F32+F33</f>
        <v>0</v>
      </c>
      <c r="G34" s="201">
        <f t="shared" ref="G34:J34" si="4">G32+G33</f>
        <v>0</v>
      </c>
      <c r="H34" s="201">
        <f t="shared" si="4"/>
        <v>0</v>
      </c>
      <c r="I34" s="201">
        <f t="shared" si="4"/>
        <v>0</v>
      </c>
      <c r="J34" s="201">
        <f t="shared" si="4"/>
        <v>0</v>
      </c>
      <c r="K34" s="489" t="s">
        <v>66</v>
      </c>
      <c r="L34" s="201">
        <f t="shared" ref="L34:S34" si="5">L24+L33</f>
        <v>98160</v>
      </c>
      <c r="M34" s="201">
        <f t="shared" si="5"/>
        <v>27984</v>
      </c>
      <c r="N34" s="201">
        <f t="shared" si="5"/>
        <v>126144</v>
      </c>
      <c r="O34" s="164">
        <f t="shared" si="5"/>
        <v>0</v>
      </c>
      <c r="P34" s="164">
        <f t="shared" si="5"/>
        <v>-20000</v>
      </c>
      <c r="Q34" s="201">
        <f t="shared" si="5"/>
        <v>98160</v>
      </c>
      <c r="R34" s="201">
        <f t="shared" si="5"/>
        <v>7984</v>
      </c>
      <c r="S34" s="282">
        <f t="shared" si="5"/>
        <v>106144</v>
      </c>
      <c r="T34" s="164"/>
    </row>
    <row r="35" spans="1:20" x14ac:dyDescent="0.2">
      <c r="A35" s="1346">
        <f t="shared" si="0"/>
        <v>25</v>
      </c>
      <c r="B35" s="122"/>
      <c r="C35" s="165"/>
      <c r="D35" s="165"/>
      <c r="E35" s="165"/>
      <c r="F35" s="165"/>
      <c r="G35" s="165"/>
      <c r="H35" s="165"/>
      <c r="I35" s="165"/>
      <c r="J35" s="165"/>
      <c r="K35" s="359"/>
      <c r="L35" s="165"/>
      <c r="M35" s="165"/>
      <c r="N35" s="165"/>
      <c r="O35" s="164"/>
      <c r="P35" s="164"/>
      <c r="Q35" s="165"/>
      <c r="R35" s="165"/>
      <c r="S35" s="301"/>
      <c r="T35" s="164"/>
    </row>
    <row r="36" spans="1:20" x14ac:dyDescent="0.2">
      <c r="A36" s="1346">
        <f t="shared" si="0"/>
        <v>26</v>
      </c>
      <c r="B36" s="122"/>
      <c r="C36" s="165"/>
      <c r="D36" s="165"/>
      <c r="E36" s="165"/>
      <c r="F36" s="165"/>
      <c r="G36" s="165"/>
      <c r="H36" s="165"/>
      <c r="I36" s="165"/>
      <c r="J36" s="165"/>
      <c r="K36" s="487"/>
      <c r="L36" s="199"/>
      <c r="M36" s="199"/>
      <c r="N36" s="199"/>
      <c r="O36" s="164"/>
      <c r="P36" s="164"/>
      <c r="Q36" s="199"/>
      <c r="R36" s="199"/>
      <c r="S36" s="302"/>
      <c r="T36" s="164"/>
    </row>
    <row r="37" spans="1:20" s="9" customFormat="1" x14ac:dyDescent="0.2">
      <c r="A37" s="1346">
        <f t="shared" si="0"/>
        <v>27</v>
      </c>
      <c r="B37" s="122"/>
      <c r="C37" s="165"/>
      <c r="D37" s="165"/>
      <c r="E37" s="165"/>
      <c r="F37" s="165"/>
      <c r="G37" s="165"/>
      <c r="H37" s="165"/>
      <c r="I37" s="165"/>
      <c r="J37" s="165"/>
      <c r="K37" s="359"/>
      <c r="L37" s="165"/>
      <c r="M37" s="165"/>
      <c r="N37" s="165"/>
      <c r="O37" s="501"/>
      <c r="P37" s="501"/>
      <c r="Q37" s="165"/>
      <c r="R37" s="165"/>
      <c r="S37" s="301"/>
      <c r="T37" s="501"/>
    </row>
    <row r="38" spans="1:20" s="9" customFormat="1" x14ac:dyDescent="0.2">
      <c r="A38" s="1346">
        <f t="shared" si="0"/>
        <v>28</v>
      </c>
      <c r="B38" s="81" t="s">
        <v>50</v>
      </c>
      <c r="C38" s="373"/>
      <c r="D38" s="373"/>
      <c r="E38" s="373"/>
      <c r="F38" s="373"/>
      <c r="G38" s="373"/>
      <c r="H38" s="373"/>
      <c r="I38" s="373"/>
      <c r="J38" s="373"/>
      <c r="K38" s="488" t="s">
        <v>31</v>
      </c>
      <c r="L38" s="201"/>
      <c r="M38" s="201"/>
      <c r="N38" s="201"/>
      <c r="O38" s="501"/>
      <c r="P38" s="501"/>
      <c r="Q38" s="201"/>
      <c r="R38" s="201"/>
      <c r="S38" s="282"/>
      <c r="T38" s="501"/>
    </row>
    <row r="39" spans="1:20" s="9" customFormat="1" x14ac:dyDescent="0.2">
      <c r="A39" s="1346">
        <f t="shared" si="0"/>
        <v>29</v>
      </c>
      <c r="B39" s="87" t="s">
        <v>598</v>
      </c>
      <c r="C39" s="373"/>
      <c r="D39" s="373"/>
      <c r="E39" s="373"/>
      <c r="F39" s="373"/>
      <c r="G39" s="373"/>
      <c r="H39" s="373"/>
      <c r="I39" s="373"/>
      <c r="J39" s="373"/>
      <c r="K39" s="490" t="s">
        <v>4</v>
      </c>
      <c r="L39" s="201"/>
      <c r="M39" s="501"/>
      <c r="N39" s="501"/>
      <c r="O39" s="501"/>
      <c r="P39" s="501"/>
      <c r="Q39" s="201"/>
      <c r="R39" s="501"/>
      <c r="S39" s="304"/>
      <c r="T39" s="501"/>
    </row>
    <row r="40" spans="1:20" s="9" customFormat="1" x14ac:dyDescent="0.2">
      <c r="A40" s="1346">
        <f t="shared" si="0"/>
        <v>30</v>
      </c>
      <c r="B40" s="109" t="s">
        <v>701</v>
      </c>
      <c r="C40" s="373"/>
      <c r="D40" s="373"/>
      <c r="E40" s="373"/>
      <c r="F40" s="373"/>
      <c r="G40" s="373"/>
      <c r="H40" s="373"/>
      <c r="I40" s="373"/>
      <c r="J40" s="373"/>
      <c r="K40" s="517" t="s">
        <v>3</v>
      </c>
      <c r="L40" s="201"/>
      <c r="M40" s="201"/>
      <c r="N40" s="201"/>
      <c r="O40" s="501"/>
      <c r="P40" s="501"/>
      <c r="Q40" s="201"/>
      <c r="R40" s="201"/>
      <c r="S40" s="282"/>
      <c r="T40" s="501"/>
    </row>
    <row r="41" spans="1:20" x14ac:dyDescent="0.2">
      <c r="A41" s="1346">
        <f t="shared" si="0"/>
        <v>31</v>
      </c>
      <c r="B41" s="76" t="s">
        <v>600</v>
      </c>
      <c r="C41" s="491"/>
      <c r="D41" s="491"/>
      <c r="E41" s="491"/>
      <c r="F41" s="491"/>
      <c r="G41" s="491"/>
      <c r="H41" s="491"/>
      <c r="I41" s="491"/>
      <c r="J41" s="491"/>
      <c r="K41" s="319" t="s">
        <v>5</v>
      </c>
      <c r="L41" s="201"/>
      <c r="M41" s="201"/>
      <c r="N41" s="201"/>
      <c r="O41" s="164"/>
      <c r="P41" s="164"/>
      <c r="Q41" s="201"/>
      <c r="R41" s="201"/>
      <c r="S41" s="282"/>
      <c r="T41" s="164"/>
    </row>
    <row r="42" spans="1:20" x14ac:dyDescent="0.2">
      <c r="A42" s="1346">
        <f t="shared" si="0"/>
        <v>32</v>
      </c>
      <c r="B42" s="76" t="s">
        <v>189</v>
      </c>
      <c r="C42" s="161"/>
      <c r="D42" s="161"/>
      <c r="E42" s="161"/>
      <c r="F42" s="161"/>
      <c r="G42" s="161"/>
      <c r="H42" s="161"/>
      <c r="I42" s="161"/>
      <c r="J42" s="161"/>
      <c r="K42" s="319" t="s">
        <v>6</v>
      </c>
      <c r="L42" s="201"/>
      <c r="M42" s="201"/>
      <c r="N42" s="201"/>
      <c r="O42" s="164"/>
      <c r="P42" s="164"/>
      <c r="Q42" s="201"/>
      <c r="R42" s="201"/>
      <c r="S42" s="282"/>
      <c r="T42" s="164"/>
    </row>
    <row r="43" spans="1:20" x14ac:dyDescent="0.2">
      <c r="A43" s="1346">
        <f t="shared" si="0"/>
        <v>33</v>
      </c>
      <c r="B43" s="974" t="s">
        <v>190</v>
      </c>
      <c r="C43" s="161"/>
      <c r="D43" s="161">
        <v>5914</v>
      </c>
      <c r="E43" s="161">
        <f>C43+D43</f>
        <v>5914</v>
      </c>
      <c r="F43" s="161"/>
      <c r="G43" s="161"/>
      <c r="H43" s="161">
        <f>C43+F43</f>
        <v>0</v>
      </c>
      <c r="I43" s="161">
        <f>D43+G43</f>
        <v>5914</v>
      </c>
      <c r="J43" s="161">
        <f>H43+I43</f>
        <v>5914</v>
      </c>
      <c r="K43" s="319" t="s">
        <v>7</v>
      </c>
      <c r="L43" s="201"/>
      <c r="M43" s="201"/>
      <c r="N43" s="201"/>
      <c r="O43" s="164"/>
      <c r="P43" s="164"/>
      <c r="Q43" s="201"/>
      <c r="R43" s="201"/>
      <c r="S43" s="282"/>
      <c r="T43" s="164"/>
    </row>
    <row r="44" spans="1:20" x14ac:dyDescent="0.2">
      <c r="A44" s="1346">
        <f t="shared" si="0"/>
        <v>34</v>
      </c>
      <c r="B44" s="974" t="s">
        <v>698</v>
      </c>
      <c r="C44" s="161"/>
      <c r="D44" s="161"/>
      <c r="E44" s="161"/>
      <c r="F44" s="161"/>
      <c r="G44" s="161"/>
      <c r="H44" s="161"/>
      <c r="I44" s="161"/>
      <c r="J44" s="161"/>
      <c r="K44" s="319"/>
      <c r="L44" s="201"/>
      <c r="M44" s="201"/>
      <c r="N44" s="201"/>
      <c r="O44" s="164"/>
      <c r="P44" s="164"/>
      <c r="Q44" s="201"/>
      <c r="R44" s="201"/>
      <c r="S44" s="282"/>
      <c r="T44" s="164"/>
    </row>
    <row r="45" spans="1:20" x14ac:dyDescent="0.2">
      <c r="A45" s="1346">
        <f t="shared" si="0"/>
        <v>35</v>
      </c>
      <c r="B45" s="76" t="s">
        <v>601</v>
      </c>
      <c r="C45" s="161"/>
      <c r="D45" s="161"/>
      <c r="E45" s="161"/>
      <c r="F45" s="161"/>
      <c r="G45" s="161"/>
      <c r="H45" s="161"/>
      <c r="I45" s="161"/>
      <c r="J45" s="161"/>
      <c r="K45" s="319" t="s">
        <v>8</v>
      </c>
      <c r="L45" s="201"/>
      <c r="M45" s="201"/>
      <c r="N45" s="165"/>
      <c r="O45" s="164"/>
      <c r="P45" s="164"/>
      <c r="Q45" s="201"/>
      <c r="R45" s="201"/>
      <c r="S45" s="301"/>
      <c r="T45" s="164"/>
    </row>
    <row r="46" spans="1:20" x14ac:dyDescent="0.2">
      <c r="A46" s="1346">
        <f t="shared" si="0"/>
        <v>36</v>
      </c>
      <c r="B46" s="76" t="s">
        <v>602</v>
      </c>
      <c r="C46" s="373"/>
      <c r="D46" s="373"/>
      <c r="E46" s="373"/>
      <c r="F46" s="373"/>
      <c r="G46" s="373"/>
      <c r="H46" s="161"/>
      <c r="I46" s="161"/>
      <c r="J46" s="373"/>
      <c r="K46" s="319" t="s">
        <v>9</v>
      </c>
      <c r="L46" s="201"/>
      <c r="M46" s="201"/>
      <c r="N46" s="165"/>
      <c r="O46" s="164"/>
      <c r="P46" s="164"/>
      <c r="Q46" s="201"/>
      <c r="R46" s="201"/>
      <c r="S46" s="301"/>
      <c r="T46" s="164"/>
    </row>
    <row r="47" spans="1:20" x14ac:dyDescent="0.2">
      <c r="A47" s="1346">
        <f t="shared" si="0"/>
        <v>37</v>
      </c>
      <c r="B47" s="76" t="s">
        <v>193</v>
      </c>
      <c r="C47" s="161"/>
      <c r="D47" s="161"/>
      <c r="E47" s="161"/>
      <c r="F47" s="161"/>
      <c r="G47" s="161"/>
      <c r="H47" s="161"/>
      <c r="I47" s="161"/>
      <c r="J47" s="161"/>
      <c r="K47" s="319" t="s">
        <v>10</v>
      </c>
      <c r="L47" s="165"/>
      <c r="M47" s="165"/>
      <c r="N47" s="165"/>
      <c r="O47" s="164"/>
      <c r="P47" s="164"/>
      <c r="Q47" s="165"/>
      <c r="R47" s="165"/>
      <c r="S47" s="301"/>
      <c r="T47" s="164"/>
    </row>
    <row r="48" spans="1:20" x14ac:dyDescent="0.2">
      <c r="A48" s="1346">
        <f t="shared" si="0"/>
        <v>38</v>
      </c>
      <c r="B48" s="974" t="s">
        <v>194</v>
      </c>
      <c r="C48" s="161">
        <f>L24-(C34+C43)</f>
        <v>98160</v>
      </c>
      <c r="D48" s="161">
        <f>M24-(D34+D43)</f>
        <v>21070</v>
      </c>
      <c r="E48" s="161">
        <f>N24-(E34+E43)</f>
        <v>119230</v>
      </c>
      <c r="F48" s="161">
        <f t="shared" ref="F48:G48" si="6">O24-(F34+F43)</f>
        <v>0</v>
      </c>
      <c r="G48" s="161">
        <f t="shared" si="6"/>
        <v>-20000</v>
      </c>
      <c r="H48" s="161">
        <f t="shared" ref="H48:I49" si="7">C48+F48</f>
        <v>98160</v>
      </c>
      <c r="I48" s="161">
        <f t="shared" si="7"/>
        <v>1070</v>
      </c>
      <c r="J48" s="161">
        <f>H48+I48</f>
        <v>99230</v>
      </c>
      <c r="K48" s="319" t="s">
        <v>11</v>
      </c>
      <c r="L48" s="165"/>
      <c r="M48" s="165"/>
      <c r="N48" s="165"/>
      <c r="O48" s="164"/>
      <c r="P48" s="164"/>
      <c r="Q48" s="165"/>
      <c r="R48" s="165"/>
      <c r="S48" s="301"/>
      <c r="T48" s="164"/>
    </row>
    <row r="49" spans="1:20" x14ac:dyDescent="0.2">
      <c r="A49" s="1346">
        <f t="shared" si="0"/>
        <v>39</v>
      </c>
      <c r="B49" s="974" t="s">
        <v>195</v>
      </c>
      <c r="C49" s="161">
        <f>L33-C33</f>
        <v>0</v>
      </c>
      <c r="D49" s="161">
        <f>M33-D33</f>
        <v>1000</v>
      </c>
      <c r="E49" s="161">
        <f>N33-E33</f>
        <v>1000</v>
      </c>
      <c r="F49" s="161"/>
      <c r="G49" s="161"/>
      <c r="H49" s="161">
        <f t="shared" si="7"/>
        <v>0</v>
      </c>
      <c r="I49" s="161">
        <f t="shared" si="7"/>
        <v>1000</v>
      </c>
      <c r="J49" s="161">
        <f>H49+I49</f>
        <v>1000</v>
      </c>
      <c r="K49" s="319" t="s">
        <v>12</v>
      </c>
      <c r="L49" s="165"/>
      <c r="M49" s="165"/>
      <c r="N49" s="165"/>
      <c r="O49" s="164"/>
      <c r="P49" s="164"/>
      <c r="Q49" s="165"/>
      <c r="R49" s="165"/>
      <c r="S49" s="301"/>
      <c r="T49" s="164"/>
    </row>
    <row r="50" spans="1:20" x14ac:dyDescent="0.2">
      <c r="A50" s="1346">
        <f t="shared" si="0"/>
        <v>40</v>
      </c>
      <c r="B50" s="76" t="s">
        <v>1</v>
      </c>
      <c r="C50" s="161"/>
      <c r="D50" s="161"/>
      <c r="E50" s="161"/>
      <c r="F50" s="161"/>
      <c r="G50" s="161"/>
      <c r="H50" s="161"/>
      <c r="I50" s="161"/>
      <c r="J50" s="161"/>
      <c r="K50" s="319" t="s">
        <v>13</v>
      </c>
      <c r="L50" s="165"/>
      <c r="M50" s="165"/>
      <c r="N50" s="165"/>
      <c r="O50" s="164"/>
      <c r="P50" s="164"/>
      <c r="Q50" s="165"/>
      <c r="R50" s="165"/>
      <c r="S50" s="301"/>
      <c r="T50" s="164"/>
    </row>
    <row r="51" spans="1:20" x14ac:dyDescent="0.2">
      <c r="A51" s="1346">
        <f t="shared" si="0"/>
        <v>41</v>
      </c>
      <c r="B51" s="76"/>
      <c r="C51" s="161"/>
      <c r="D51" s="161"/>
      <c r="E51" s="161"/>
      <c r="F51" s="161"/>
      <c r="G51" s="161"/>
      <c r="H51" s="161"/>
      <c r="I51" s="161"/>
      <c r="J51" s="161"/>
      <c r="K51" s="319" t="s">
        <v>14</v>
      </c>
      <c r="L51" s="165"/>
      <c r="M51" s="165"/>
      <c r="N51" s="165"/>
      <c r="O51" s="164"/>
      <c r="P51" s="164"/>
      <c r="Q51" s="165"/>
      <c r="R51" s="165"/>
      <c r="S51" s="301"/>
      <c r="T51" s="164"/>
    </row>
    <row r="52" spans="1:20" x14ac:dyDescent="0.2">
      <c r="A52" s="1346">
        <f t="shared" si="0"/>
        <v>42</v>
      </c>
      <c r="B52" s="76"/>
      <c r="C52" s="161"/>
      <c r="D52" s="161"/>
      <c r="E52" s="161"/>
      <c r="F52" s="161"/>
      <c r="G52" s="161"/>
      <c r="H52" s="161"/>
      <c r="I52" s="161"/>
      <c r="J52" s="161"/>
      <c r="K52" s="319" t="s">
        <v>15</v>
      </c>
      <c r="L52" s="165"/>
      <c r="M52" s="165"/>
      <c r="N52" s="165"/>
      <c r="O52" s="164"/>
      <c r="P52" s="164"/>
      <c r="Q52" s="165"/>
      <c r="R52" s="165"/>
      <c r="S52" s="301"/>
      <c r="T52" s="164"/>
    </row>
    <row r="53" spans="1:20" ht="12" thickBot="1" x14ac:dyDescent="0.25">
      <c r="A53" s="1346">
        <f t="shared" si="0"/>
        <v>43</v>
      </c>
      <c r="B53" s="120" t="s">
        <v>390</v>
      </c>
      <c r="C53" s="373">
        <f>SUM(C39:C51)</f>
        <v>98160</v>
      </c>
      <c r="D53" s="373">
        <f>SUM(D39:D51)</f>
        <v>27984</v>
      </c>
      <c r="E53" s="373">
        <f>SUM(E39:E51)</f>
        <v>126144</v>
      </c>
      <c r="F53" s="373">
        <f>SUM(F39:F52)</f>
        <v>0</v>
      </c>
      <c r="G53" s="373">
        <f t="shared" ref="G53:J53" si="8">SUM(G39:G52)</f>
        <v>-20000</v>
      </c>
      <c r="H53" s="373">
        <f t="shared" si="8"/>
        <v>98160</v>
      </c>
      <c r="I53" s="373">
        <f t="shared" si="8"/>
        <v>7984</v>
      </c>
      <c r="J53" s="373">
        <f t="shared" si="8"/>
        <v>106144</v>
      </c>
      <c r="K53" s="488" t="s">
        <v>383</v>
      </c>
      <c r="L53" s="201">
        <f>SUM(L39:L52)</f>
        <v>0</v>
      </c>
      <c r="M53" s="201">
        <f>SUM(M39:M52)</f>
        <v>0</v>
      </c>
      <c r="N53" s="201">
        <f>SUM(N39:N52)</f>
        <v>0</v>
      </c>
      <c r="O53" s="164">
        <v>0</v>
      </c>
      <c r="P53" s="164">
        <v>0</v>
      </c>
      <c r="Q53" s="201">
        <f>SUM(Q39:Q52)</f>
        <v>0</v>
      </c>
      <c r="R53" s="201">
        <f>SUM(R39:R52)</f>
        <v>0</v>
      </c>
      <c r="S53" s="1380">
        <f>SUM(S39:S52)</f>
        <v>0</v>
      </c>
      <c r="T53" s="164"/>
    </row>
    <row r="54" spans="1:20" ht="12" thickBot="1" x14ac:dyDescent="0.25">
      <c r="A54" s="525">
        <f t="shared" si="0"/>
        <v>44</v>
      </c>
      <c r="B54" s="321" t="s">
        <v>385</v>
      </c>
      <c r="C54" s="170">
        <f>C34+C53</f>
        <v>98160</v>
      </c>
      <c r="D54" s="170">
        <f>D34+D53</f>
        <v>27984</v>
      </c>
      <c r="E54" s="170">
        <f>E34+E53</f>
        <v>126144</v>
      </c>
      <c r="F54" s="170">
        <f>F34+F53</f>
        <v>0</v>
      </c>
      <c r="G54" s="170">
        <f t="shared" ref="G54:I54" si="9">G34+G53</f>
        <v>-20000</v>
      </c>
      <c r="H54" s="170">
        <f t="shared" si="9"/>
        <v>98160</v>
      </c>
      <c r="I54" s="170">
        <f t="shared" si="9"/>
        <v>7984</v>
      </c>
      <c r="J54" s="170">
        <f>J34+J53</f>
        <v>106144</v>
      </c>
      <c r="K54" s="1379" t="s">
        <v>384</v>
      </c>
      <c r="L54" s="528">
        <f>L34+L53</f>
        <v>98160</v>
      </c>
      <c r="M54" s="528">
        <f>M34+M53</f>
        <v>27984</v>
      </c>
      <c r="N54" s="528">
        <f>N34+N53</f>
        <v>126144</v>
      </c>
      <c r="O54" s="519">
        <f>O53+O34</f>
        <v>0</v>
      </c>
      <c r="P54" s="519">
        <f>P53+P34</f>
        <v>-20000</v>
      </c>
      <c r="Q54" s="528">
        <f>Q34+Q53</f>
        <v>98160</v>
      </c>
      <c r="R54" s="528">
        <f>R34+R53</f>
        <v>7984</v>
      </c>
      <c r="S54" s="529">
        <f>S34+S53</f>
        <v>106144</v>
      </c>
      <c r="T54" s="164"/>
    </row>
    <row r="55" spans="1:20" x14ac:dyDescent="0.2">
      <c r="B55" s="125"/>
      <c r="C55" s="124"/>
      <c r="D55" s="124"/>
      <c r="E55" s="124"/>
      <c r="F55" s="124"/>
      <c r="G55" s="124"/>
      <c r="H55" s="124"/>
      <c r="I55" s="124"/>
      <c r="J55" s="124"/>
      <c r="K55" s="124"/>
      <c r="L55" s="131"/>
      <c r="M55" s="131"/>
      <c r="N55" s="131"/>
      <c r="O55" s="8"/>
    </row>
  </sheetData>
  <sheetProtection selectLockedCells="1" selectUnlockedCells="1"/>
  <mergeCells count="16">
    <mergeCell ref="O9:P9"/>
    <mergeCell ref="Q9:S9"/>
    <mergeCell ref="L8:S8"/>
    <mergeCell ref="B1:S1"/>
    <mergeCell ref="B4:S4"/>
    <mergeCell ref="B5:S5"/>
    <mergeCell ref="B6:S6"/>
    <mergeCell ref="B7:S7"/>
    <mergeCell ref="A8:A10"/>
    <mergeCell ref="B8:B9"/>
    <mergeCell ref="K8:K9"/>
    <mergeCell ref="C9:E9"/>
    <mergeCell ref="L9:N9"/>
    <mergeCell ref="F9:G9"/>
    <mergeCell ref="H9:J9"/>
    <mergeCell ref="C8:J8"/>
  </mergeCells>
  <phoneticPr fontId="33" type="noConversion"/>
  <pageMargins left="0.19685039370078741" right="0.19685039370078741" top="0.19685039370078741" bottom="0.19685039370078741" header="0.51181102362204722" footer="0.51181102362204722"/>
  <pageSetup paperSize="9" scale="59" firstPageNumber="0" orientation="landscape" horizontalDpi="4294967293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tabColor rgb="FF00B0F0"/>
    <pageSetUpPr fitToPage="1"/>
  </sheetPr>
  <dimension ref="A1:S55"/>
  <sheetViews>
    <sheetView topLeftCell="B10" zoomScaleNormal="100" workbookViewId="0">
      <selection activeCell="P12" sqref="P12:P14"/>
    </sheetView>
  </sheetViews>
  <sheetFormatPr defaultColWidth="9.140625" defaultRowHeight="11.25" x14ac:dyDescent="0.2"/>
  <cols>
    <col min="1" max="1" width="4.85546875" style="100" customWidth="1"/>
    <col min="2" max="2" width="38.28515625" style="100" customWidth="1"/>
    <col min="3" max="10" width="9.5703125" style="101" customWidth="1"/>
    <col min="11" max="11" width="38" style="101" customWidth="1"/>
    <col min="12" max="12" width="9.5703125" style="101" customWidth="1"/>
    <col min="13" max="14" width="9.5703125" style="163" customWidth="1"/>
    <col min="15" max="15" width="9.5703125" style="100" customWidth="1"/>
    <col min="16" max="19" width="9.5703125" style="8" customWidth="1"/>
    <col min="20" max="16384" width="9.140625" style="8"/>
  </cols>
  <sheetData>
    <row r="1" spans="1:19" ht="12.75" customHeight="1" x14ac:dyDescent="0.2">
      <c r="A1" s="1454" t="s">
        <v>1252</v>
      </c>
      <c r="B1" s="1454"/>
      <c r="C1" s="1454"/>
      <c r="D1" s="1454"/>
      <c r="E1" s="1454"/>
      <c r="F1" s="1454"/>
      <c r="G1" s="1454"/>
      <c r="H1" s="1454"/>
      <c r="I1" s="1454"/>
      <c r="J1" s="1454"/>
      <c r="K1" s="1454"/>
      <c r="L1" s="1454"/>
      <c r="M1" s="1454"/>
      <c r="N1" s="1454"/>
      <c r="O1" s="1454"/>
      <c r="P1" s="1454"/>
      <c r="Q1" s="1454"/>
      <c r="R1" s="1454"/>
      <c r="S1" s="1454"/>
    </row>
    <row r="2" spans="1:19" x14ac:dyDescent="0.2">
      <c r="N2" s="196"/>
    </row>
    <row r="3" spans="1:19" x14ac:dyDescent="0.2">
      <c r="N3" s="196"/>
    </row>
    <row r="4" spans="1:19" s="77" customFormat="1" ht="12.75" customHeight="1" x14ac:dyDescent="0.2">
      <c r="A4" s="1455" t="s">
        <v>73</v>
      </c>
      <c r="B4" s="1455"/>
      <c r="C4" s="1455"/>
      <c r="D4" s="1455"/>
      <c r="E4" s="1455"/>
      <c r="F4" s="1455"/>
      <c r="G4" s="1455"/>
      <c r="H4" s="1455"/>
      <c r="I4" s="1455"/>
      <c r="J4" s="1455"/>
      <c r="K4" s="1455"/>
      <c r="L4" s="1455"/>
      <c r="M4" s="1455"/>
      <c r="N4" s="1455"/>
      <c r="O4" s="1455"/>
      <c r="P4" s="1455"/>
      <c r="Q4" s="1455"/>
      <c r="R4" s="1455"/>
      <c r="S4" s="1455"/>
    </row>
    <row r="5" spans="1:19" s="77" customFormat="1" ht="12.75" customHeight="1" x14ac:dyDescent="0.2">
      <c r="A5" s="1561" t="s">
        <v>606</v>
      </c>
      <c r="B5" s="1561"/>
      <c r="C5" s="1561"/>
      <c r="D5" s="1561"/>
      <c r="E5" s="1561"/>
      <c r="F5" s="1561"/>
      <c r="G5" s="1561"/>
      <c r="H5" s="1561"/>
      <c r="I5" s="1561"/>
      <c r="J5" s="1561"/>
      <c r="K5" s="1561"/>
      <c r="L5" s="1561"/>
      <c r="M5" s="1561"/>
      <c r="N5" s="1561"/>
      <c r="O5" s="1561"/>
      <c r="P5" s="1561"/>
      <c r="Q5" s="1561"/>
      <c r="R5" s="1561"/>
      <c r="S5" s="1561"/>
    </row>
    <row r="6" spans="1:19" s="77" customFormat="1" ht="12.75" customHeight="1" x14ac:dyDescent="0.2">
      <c r="A6" s="1608" t="s">
        <v>1240</v>
      </c>
      <c r="B6" s="1608"/>
      <c r="C6" s="1608"/>
      <c r="D6" s="1608"/>
      <c r="E6" s="1608"/>
      <c r="F6" s="1608"/>
      <c r="G6" s="1608"/>
      <c r="H6" s="1608"/>
      <c r="I6" s="1608"/>
      <c r="J6" s="1608"/>
      <c r="K6" s="1608"/>
      <c r="L6" s="1608"/>
      <c r="M6" s="1608"/>
      <c r="N6" s="1608"/>
      <c r="O6" s="1608"/>
      <c r="P6" s="1608"/>
      <c r="Q6" s="1608"/>
      <c r="R6" s="1608"/>
      <c r="S6" s="1608"/>
    </row>
    <row r="7" spans="1:19" s="77" customFormat="1" ht="12.75" customHeight="1" x14ac:dyDescent="0.2">
      <c r="A7" s="1457" t="s">
        <v>246</v>
      </c>
      <c r="B7" s="1457"/>
      <c r="C7" s="1457"/>
      <c r="D7" s="1457"/>
      <c r="E7" s="1457"/>
      <c r="F7" s="1457"/>
      <c r="G7" s="1457"/>
      <c r="H7" s="1457"/>
      <c r="I7" s="1457"/>
      <c r="J7" s="1457"/>
      <c r="K7" s="1457"/>
      <c r="L7" s="1457"/>
      <c r="M7" s="1457"/>
      <c r="N7" s="1457"/>
      <c r="O7" s="1457"/>
      <c r="P7" s="1457"/>
      <c r="Q7" s="1457"/>
      <c r="R7" s="1457"/>
      <c r="S7" s="1457"/>
    </row>
    <row r="8" spans="1:19" s="77" customFormat="1" ht="12.75" customHeight="1" x14ac:dyDescent="0.2">
      <c r="A8" s="1461" t="s">
        <v>53</v>
      </c>
      <c r="B8" s="1463" t="s">
        <v>54</v>
      </c>
      <c r="C8" s="1448" t="s">
        <v>55</v>
      </c>
      <c r="D8" s="1449"/>
      <c r="E8" s="1449"/>
      <c r="F8" s="1449"/>
      <c r="G8" s="1449"/>
      <c r="H8" s="1449"/>
      <c r="I8" s="1449"/>
      <c r="J8" s="1450"/>
      <c r="K8" s="1609" t="s">
        <v>56</v>
      </c>
      <c r="L8" s="1451" t="s">
        <v>57</v>
      </c>
      <c r="M8" s="1452"/>
      <c r="N8" s="1452"/>
      <c r="O8" s="1452"/>
      <c r="P8" s="1452"/>
      <c r="Q8" s="1452"/>
      <c r="R8" s="1452"/>
      <c r="S8" s="1453"/>
    </row>
    <row r="9" spans="1:19" s="77" customFormat="1" ht="12.75" customHeight="1" x14ac:dyDescent="0.2">
      <c r="A9" s="1461"/>
      <c r="B9" s="1463"/>
      <c r="C9" s="1458" t="s">
        <v>1237</v>
      </c>
      <c r="D9" s="1458"/>
      <c r="E9" s="1459"/>
      <c r="F9" s="1466" t="s">
        <v>1232</v>
      </c>
      <c r="G9" s="1467"/>
      <c r="H9" s="1466" t="s">
        <v>1242</v>
      </c>
      <c r="I9" s="1467"/>
      <c r="J9" s="1467"/>
      <c r="K9" s="1609"/>
      <c r="L9" s="1460" t="s">
        <v>1237</v>
      </c>
      <c r="M9" s="1460"/>
      <c r="N9" s="1460"/>
      <c r="O9" s="1446" t="s">
        <v>1232</v>
      </c>
      <c r="P9" s="1447"/>
      <c r="Q9" s="1446" t="s">
        <v>1244</v>
      </c>
      <c r="R9" s="1447"/>
      <c r="S9" s="1447"/>
    </row>
    <row r="10" spans="1:19" s="78" customFormat="1" ht="36.6" customHeight="1" x14ac:dyDescent="0.2">
      <c r="A10" s="1462"/>
      <c r="B10" s="1382" t="s">
        <v>58</v>
      </c>
      <c r="C10" s="1369" t="s">
        <v>59</v>
      </c>
      <c r="D10" s="1369" t="s">
        <v>60</v>
      </c>
      <c r="E10" s="1369" t="s">
        <v>61</v>
      </c>
      <c r="F10" s="1371" t="s">
        <v>59</v>
      </c>
      <c r="G10" s="1371" t="s">
        <v>60</v>
      </c>
      <c r="H10" s="1371" t="s">
        <v>59</v>
      </c>
      <c r="I10" s="1371" t="s">
        <v>60</v>
      </c>
      <c r="J10" s="1371" t="s">
        <v>61</v>
      </c>
      <c r="K10" s="1383" t="s">
        <v>62</v>
      </c>
      <c r="L10" s="1369" t="s">
        <v>59</v>
      </c>
      <c r="M10" s="1370" t="s">
        <v>60</v>
      </c>
      <c r="N10" s="1370" t="s">
        <v>61</v>
      </c>
      <c r="O10" s="1371" t="s">
        <v>59</v>
      </c>
      <c r="P10" s="1371" t="s">
        <v>60</v>
      </c>
      <c r="Q10" s="1371" t="s">
        <v>59</v>
      </c>
      <c r="R10" s="1371" t="s">
        <v>60</v>
      </c>
      <c r="S10" s="1371" t="s">
        <v>61</v>
      </c>
    </row>
    <row r="11" spans="1:19" ht="11.45" customHeight="1" x14ac:dyDescent="0.2">
      <c r="A11" s="1385">
        <v>1</v>
      </c>
      <c r="B11" s="1386" t="s">
        <v>22</v>
      </c>
      <c r="C11" s="1374"/>
      <c r="D11" s="1374"/>
      <c r="E11" s="1374"/>
      <c r="F11" s="1374"/>
      <c r="G11" s="1374"/>
      <c r="H11" s="1374"/>
      <c r="I11" s="1374"/>
      <c r="J11" s="1387"/>
      <c r="K11" s="1373" t="s">
        <v>23</v>
      </c>
      <c r="L11" s="1374"/>
      <c r="M11" s="498"/>
      <c r="N11" s="1375"/>
      <c r="O11" s="1376"/>
      <c r="P11" s="1376"/>
      <c r="Q11" s="1374"/>
      <c r="R11" s="498"/>
      <c r="S11" s="1393"/>
    </row>
    <row r="12" spans="1:19" x14ac:dyDescent="0.2">
      <c r="A12" s="1346">
        <f t="shared" ref="A12:A54" si="0">A11+1</f>
        <v>2</v>
      </c>
      <c r="B12" s="109" t="s">
        <v>33</v>
      </c>
      <c r="C12" s="161"/>
      <c r="D12" s="161"/>
      <c r="E12" s="161">
        <f t="shared" ref="E12:E18" si="1">SUM(C12:D12)</f>
        <v>0</v>
      </c>
      <c r="F12" s="161"/>
      <c r="G12" s="161"/>
      <c r="H12" s="161"/>
      <c r="I12" s="161"/>
      <c r="J12" s="300"/>
      <c r="K12" s="89" t="s">
        <v>197</v>
      </c>
      <c r="L12" s="161">
        <v>10394</v>
      </c>
      <c r="M12" s="161">
        <v>20500</v>
      </c>
      <c r="N12" s="198">
        <f>SUM(L12:M12)</f>
        <v>30894</v>
      </c>
      <c r="O12" s="161"/>
      <c r="P12" s="161"/>
      <c r="Q12" s="161">
        <f t="shared" ref="Q12:R14" si="2">L12+O12</f>
        <v>10394</v>
      </c>
      <c r="R12" s="161">
        <f t="shared" si="2"/>
        <v>20500</v>
      </c>
      <c r="S12" s="299">
        <f>SUM(Q12:R12)</f>
        <v>30894</v>
      </c>
    </row>
    <row r="13" spans="1:19" x14ac:dyDescent="0.2">
      <c r="A13" s="1346">
        <f t="shared" si="0"/>
        <v>3</v>
      </c>
      <c r="B13" s="109" t="s">
        <v>34</v>
      </c>
      <c r="C13" s="161"/>
      <c r="D13" s="161"/>
      <c r="E13" s="161">
        <f t="shared" si="1"/>
        <v>0</v>
      </c>
      <c r="F13" s="161"/>
      <c r="G13" s="161"/>
      <c r="H13" s="161"/>
      <c r="I13" s="161"/>
      <c r="J13" s="300"/>
      <c r="K13" s="89" t="s">
        <v>198</v>
      </c>
      <c r="L13" s="161"/>
      <c r="M13" s="161">
        <v>4060</v>
      </c>
      <c r="N13" s="198">
        <f>SUM(L13:M13)</f>
        <v>4060</v>
      </c>
      <c r="O13" s="161"/>
      <c r="P13" s="161"/>
      <c r="Q13" s="161">
        <f t="shared" si="2"/>
        <v>0</v>
      </c>
      <c r="R13" s="161">
        <f t="shared" si="2"/>
        <v>4060</v>
      </c>
      <c r="S13" s="299">
        <f>SUM(Q13:R13)</f>
        <v>4060</v>
      </c>
    </row>
    <row r="14" spans="1:19" x14ac:dyDescent="0.2">
      <c r="A14" s="1346">
        <f t="shared" si="0"/>
        <v>4</v>
      </c>
      <c r="B14" s="109" t="s">
        <v>1204</v>
      </c>
      <c r="C14" s="161">
        <v>3382</v>
      </c>
      <c r="D14" s="161">
        <v>2715</v>
      </c>
      <c r="E14" s="161">
        <f t="shared" si="1"/>
        <v>6097</v>
      </c>
      <c r="F14" s="161"/>
      <c r="G14" s="161"/>
      <c r="H14" s="161">
        <f>C14+F14</f>
        <v>3382</v>
      </c>
      <c r="I14" s="161">
        <f>D14+G14</f>
        <v>2715</v>
      </c>
      <c r="J14" s="300">
        <f>H14+I14</f>
        <v>6097</v>
      </c>
      <c r="K14" s="89" t="s">
        <v>199</v>
      </c>
      <c r="L14" s="161"/>
      <c r="M14" s="161">
        <v>28509</v>
      </c>
      <c r="N14" s="198">
        <f>SUM(L14:M14)</f>
        <v>28509</v>
      </c>
      <c r="O14" s="161"/>
      <c r="P14" s="161"/>
      <c r="Q14" s="161">
        <f t="shared" si="2"/>
        <v>0</v>
      </c>
      <c r="R14" s="161">
        <f t="shared" si="2"/>
        <v>28509</v>
      </c>
      <c r="S14" s="299">
        <f>SUM(Q14:R14)</f>
        <v>28509</v>
      </c>
    </row>
    <row r="15" spans="1:19" ht="12" customHeight="1" x14ac:dyDescent="0.2">
      <c r="A15" s="1346">
        <f t="shared" si="0"/>
        <v>5</v>
      </c>
      <c r="B15" s="82"/>
      <c r="C15" s="161"/>
      <c r="D15" s="161"/>
      <c r="E15" s="161"/>
      <c r="F15" s="161"/>
      <c r="G15" s="161"/>
      <c r="H15" s="161"/>
      <c r="I15" s="161"/>
      <c r="J15" s="300"/>
      <c r="K15" s="89"/>
      <c r="L15" s="692"/>
      <c r="M15" s="692"/>
      <c r="N15" s="692"/>
      <c r="O15" s="161"/>
      <c r="P15" s="161"/>
      <c r="Q15" s="692"/>
      <c r="R15" s="692"/>
      <c r="S15" s="696"/>
    </row>
    <row r="16" spans="1:19" x14ac:dyDescent="0.2">
      <c r="A16" s="1346">
        <f t="shared" si="0"/>
        <v>6</v>
      </c>
      <c r="B16" s="109" t="s">
        <v>35</v>
      </c>
      <c r="C16" s="161"/>
      <c r="D16" s="161"/>
      <c r="E16" s="161">
        <f t="shared" si="1"/>
        <v>0</v>
      </c>
      <c r="F16" s="161"/>
      <c r="G16" s="161"/>
      <c r="H16" s="161"/>
      <c r="I16" s="161"/>
      <c r="J16" s="300"/>
      <c r="K16" s="89" t="s">
        <v>26</v>
      </c>
      <c r="L16" s="692"/>
      <c r="M16" s="692"/>
      <c r="N16" s="692"/>
      <c r="O16" s="161"/>
      <c r="P16" s="161"/>
      <c r="Q16" s="692"/>
      <c r="R16" s="692"/>
      <c r="S16" s="696"/>
    </row>
    <row r="17" spans="1:19" x14ac:dyDescent="0.2">
      <c r="A17" s="1346">
        <f t="shared" si="0"/>
        <v>7</v>
      </c>
      <c r="B17" s="109"/>
      <c r="C17" s="161"/>
      <c r="D17" s="161"/>
      <c r="E17" s="161"/>
      <c r="F17" s="161"/>
      <c r="G17" s="161"/>
      <c r="H17" s="161"/>
      <c r="I17" s="161"/>
      <c r="J17" s="300"/>
      <c r="K17" s="89" t="s">
        <v>28</v>
      </c>
      <c r="L17" s="692"/>
      <c r="M17" s="692"/>
      <c r="N17" s="692"/>
      <c r="O17" s="161"/>
      <c r="P17" s="161"/>
      <c r="Q17" s="692"/>
      <c r="R17" s="692"/>
      <c r="S17" s="696"/>
    </row>
    <row r="18" spans="1:19" x14ac:dyDescent="0.2">
      <c r="A18" s="1346">
        <f t="shared" si="0"/>
        <v>8</v>
      </c>
      <c r="B18" s="109" t="s">
        <v>36</v>
      </c>
      <c r="C18" s="161"/>
      <c r="D18" s="161"/>
      <c r="E18" s="161">
        <f t="shared" si="1"/>
        <v>0</v>
      </c>
      <c r="F18" s="161"/>
      <c r="G18" s="161"/>
      <c r="H18" s="161"/>
      <c r="I18" s="161"/>
      <c r="J18" s="300"/>
      <c r="K18" s="89" t="s">
        <v>388</v>
      </c>
      <c r="L18" s="692"/>
      <c r="M18" s="692"/>
      <c r="N18" s="692"/>
      <c r="O18" s="161"/>
      <c r="P18" s="161"/>
      <c r="Q18" s="692"/>
      <c r="R18" s="692"/>
      <c r="S18" s="696"/>
    </row>
    <row r="19" spans="1:19" x14ac:dyDescent="0.2">
      <c r="A19" s="1346">
        <f t="shared" si="0"/>
        <v>9</v>
      </c>
      <c r="B19" s="112" t="s">
        <v>37</v>
      </c>
      <c r="C19" s="198"/>
      <c r="D19" s="198"/>
      <c r="E19" s="198"/>
      <c r="F19" s="198"/>
      <c r="G19" s="198"/>
      <c r="H19" s="198"/>
      <c r="I19" s="198"/>
      <c r="J19" s="299"/>
      <c r="K19" s="89" t="s">
        <v>387</v>
      </c>
      <c r="L19" s="692"/>
      <c r="M19" s="692"/>
      <c r="N19" s="692"/>
      <c r="O19" s="161"/>
      <c r="P19" s="161"/>
      <c r="Q19" s="692"/>
      <c r="R19" s="692"/>
      <c r="S19" s="696"/>
    </row>
    <row r="20" spans="1:19" x14ac:dyDescent="0.2">
      <c r="A20" s="1346">
        <f t="shared" si="0"/>
        <v>10</v>
      </c>
      <c r="B20" s="109" t="s">
        <v>176</v>
      </c>
      <c r="C20" s="198">
        <v>0</v>
      </c>
      <c r="D20" s="198">
        <v>1451</v>
      </c>
      <c r="E20" s="198">
        <f>SUM(C20:D20)</f>
        <v>1451</v>
      </c>
      <c r="F20" s="198"/>
      <c r="G20" s="198"/>
      <c r="H20" s="198">
        <f>C20+F20</f>
        <v>0</v>
      </c>
      <c r="I20" s="198">
        <f>D20+G20</f>
        <v>1451</v>
      </c>
      <c r="J20" s="299">
        <f>H20+I20</f>
        <v>1451</v>
      </c>
      <c r="K20" s="89" t="s">
        <v>683</v>
      </c>
      <c r="L20" s="161"/>
      <c r="M20" s="161"/>
      <c r="N20" s="161">
        <f>L20+M20</f>
        <v>0</v>
      </c>
      <c r="O20" s="161"/>
      <c r="P20" s="161"/>
      <c r="Q20" s="161"/>
      <c r="R20" s="161"/>
      <c r="S20" s="300">
        <f>Q20+R20</f>
        <v>0</v>
      </c>
    </row>
    <row r="21" spans="1:19" x14ac:dyDescent="0.2">
      <c r="A21" s="1346">
        <f t="shared" si="0"/>
        <v>11</v>
      </c>
      <c r="B21" s="122"/>
      <c r="C21" s="691"/>
      <c r="D21" s="691"/>
      <c r="E21" s="691"/>
      <c r="F21" s="691"/>
      <c r="G21" s="691"/>
      <c r="H21" s="691"/>
      <c r="I21" s="691"/>
      <c r="J21" s="693"/>
      <c r="K21" s="89" t="s">
        <v>380</v>
      </c>
      <c r="L21" s="161"/>
      <c r="M21" s="161"/>
      <c r="N21" s="161"/>
      <c r="O21" s="161"/>
      <c r="P21" s="161"/>
      <c r="Q21" s="161"/>
      <c r="R21" s="161"/>
      <c r="S21" s="300"/>
    </row>
    <row r="22" spans="1:19" s="79" customFormat="1" x14ac:dyDescent="0.2">
      <c r="A22" s="1346">
        <f t="shared" si="0"/>
        <v>12</v>
      </c>
      <c r="B22" s="122" t="s">
        <v>39</v>
      </c>
      <c r="C22" s="691"/>
      <c r="D22" s="691"/>
      <c r="E22" s="691"/>
      <c r="F22" s="691"/>
      <c r="G22" s="691"/>
      <c r="H22" s="691"/>
      <c r="I22" s="691"/>
      <c r="J22" s="693"/>
      <c r="K22" s="89" t="s">
        <v>381</v>
      </c>
      <c r="L22" s="161"/>
      <c r="M22" s="161"/>
      <c r="N22" s="161"/>
      <c r="O22" s="486"/>
      <c r="P22" s="486"/>
      <c r="Q22" s="161"/>
      <c r="R22" s="161"/>
      <c r="S22" s="300"/>
    </row>
    <row r="23" spans="1:19" s="79" customFormat="1" x14ac:dyDescent="0.2">
      <c r="A23" s="1346">
        <f t="shared" si="0"/>
        <v>13</v>
      </c>
      <c r="B23" s="122" t="s">
        <v>40</v>
      </c>
      <c r="C23" s="691"/>
      <c r="D23" s="691"/>
      <c r="E23" s="691"/>
      <c r="F23" s="691"/>
      <c r="G23" s="691"/>
      <c r="H23" s="691"/>
      <c r="I23" s="691"/>
      <c r="J23" s="693"/>
      <c r="K23" s="113"/>
      <c r="L23" s="161"/>
      <c r="M23" s="161"/>
      <c r="N23" s="161"/>
      <c r="O23" s="486"/>
      <c r="P23" s="486"/>
      <c r="Q23" s="161"/>
      <c r="R23" s="161"/>
      <c r="S23" s="300"/>
    </row>
    <row r="24" spans="1:19" x14ac:dyDescent="0.2">
      <c r="A24" s="1346">
        <f t="shared" si="0"/>
        <v>14</v>
      </c>
      <c r="B24" s="109" t="s">
        <v>41</v>
      </c>
      <c r="C24" s="913"/>
      <c r="D24" s="913"/>
      <c r="E24" s="913"/>
      <c r="F24" s="913"/>
      <c r="G24" s="913"/>
      <c r="H24" s="913"/>
      <c r="I24" s="913"/>
      <c r="J24" s="1388"/>
      <c r="K24" s="114" t="s">
        <v>63</v>
      </c>
      <c r="L24" s="1437">
        <f>SUM(L12:L22)</f>
        <v>10394</v>
      </c>
      <c r="M24" s="1437">
        <f>SUM(M12:M22)</f>
        <v>53069</v>
      </c>
      <c r="N24" s="1437">
        <f>SUM(N12:N22)</f>
        <v>63463</v>
      </c>
      <c r="O24" s="161">
        <f>SUM(O12:O23)</f>
        <v>0</v>
      </c>
      <c r="P24" s="161">
        <f>SUM(P12:P23)</f>
        <v>0</v>
      </c>
      <c r="Q24" s="1437">
        <f>SUM(Q12:Q22)</f>
        <v>10394</v>
      </c>
      <c r="R24" s="1437">
        <f>SUM(R12:R22)</f>
        <v>53069</v>
      </c>
      <c r="S24" s="1438">
        <f>SUM(S12:S22)</f>
        <v>63463</v>
      </c>
    </row>
    <row r="25" spans="1:19" x14ac:dyDescent="0.2">
      <c r="A25" s="1346">
        <f t="shared" si="0"/>
        <v>15</v>
      </c>
      <c r="B25" s="109" t="s">
        <v>42</v>
      </c>
      <c r="C25" s="691"/>
      <c r="D25" s="691"/>
      <c r="E25" s="691"/>
      <c r="F25" s="691"/>
      <c r="G25" s="691"/>
      <c r="H25" s="691"/>
      <c r="I25" s="691"/>
      <c r="J25" s="693"/>
      <c r="K25" s="113"/>
      <c r="L25" s="161"/>
      <c r="M25" s="161"/>
      <c r="N25" s="161"/>
      <c r="O25" s="161"/>
      <c r="P25" s="161"/>
      <c r="Q25" s="161"/>
      <c r="R25" s="161"/>
      <c r="S25" s="300"/>
    </row>
    <row r="26" spans="1:19" x14ac:dyDescent="0.2">
      <c r="A26" s="1346">
        <f t="shared" si="0"/>
        <v>16</v>
      </c>
      <c r="B26" s="109" t="s">
        <v>43</v>
      </c>
      <c r="C26" s="914"/>
      <c r="D26" s="914"/>
      <c r="E26" s="914"/>
      <c r="F26" s="914"/>
      <c r="G26" s="914"/>
      <c r="H26" s="914"/>
      <c r="I26" s="914"/>
      <c r="J26" s="1389"/>
      <c r="K26" s="90" t="s">
        <v>32</v>
      </c>
      <c r="L26" s="373"/>
      <c r="M26" s="373"/>
      <c r="N26" s="161"/>
      <c r="O26" s="161"/>
      <c r="P26" s="161"/>
      <c r="Q26" s="373"/>
      <c r="R26" s="373"/>
      <c r="S26" s="300"/>
    </row>
    <row r="27" spans="1:19" x14ac:dyDescent="0.2">
      <c r="A27" s="1346">
        <f t="shared" si="0"/>
        <v>17</v>
      </c>
      <c r="B27" s="109" t="s">
        <v>44</v>
      </c>
      <c r="C27" s="692"/>
      <c r="D27" s="692"/>
      <c r="E27" s="692"/>
      <c r="F27" s="692"/>
      <c r="G27" s="692"/>
      <c r="H27" s="692"/>
      <c r="I27" s="692"/>
      <c r="J27" s="696"/>
      <c r="K27" s="89" t="s">
        <v>232</v>
      </c>
      <c r="L27" s="161">
        <f>'felhalm. kiad.  '!H106</f>
        <v>0</v>
      </c>
      <c r="M27" s="161">
        <v>1500</v>
      </c>
      <c r="N27" s="161">
        <f>L27+M27</f>
        <v>1500</v>
      </c>
      <c r="O27" s="161"/>
      <c r="P27" s="161"/>
      <c r="Q27" s="161">
        <f>L27+O27</f>
        <v>0</v>
      </c>
      <c r="R27" s="161">
        <f>M27+P27</f>
        <v>1500</v>
      </c>
      <c r="S27" s="300">
        <f>Q27+R27</f>
        <v>1500</v>
      </c>
    </row>
    <row r="28" spans="1:19" x14ac:dyDescent="0.2">
      <c r="A28" s="1346">
        <f t="shared" si="0"/>
        <v>18</v>
      </c>
      <c r="B28" s="109"/>
      <c r="C28" s="692"/>
      <c r="D28" s="692"/>
      <c r="E28" s="692"/>
      <c r="F28" s="692"/>
      <c r="G28" s="692"/>
      <c r="H28" s="692"/>
      <c r="I28" s="692"/>
      <c r="J28" s="696"/>
      <c r="K28" s="89" t="s">
        <v>29</v>
      </c>
      <c r="L28" s="161">
        <f>'felhalm. kiad.  '!H19</f>
        <v>0</v>
      </c>
      <c r="M28" s="161">
        <v>0</v>
      </c>
      <c r="N28" s="161">
        <f>L28+M28</f>
        <v>0</v>
      </c>
      <c r="O28" s="161"/>
      <c r="P28" s="161"/>
      <c r="Q28" s="161">
        <f>'felhalm. kiad.  '!M19</f>
        <v>0</v>
      </c>
      <c r="R28" s="161">
        <v>0</v>
      </c>
      <c r="S28" s="300">
        <f>Q28+R28</f>
        <v>0</v>
      </c>
    </row>
    <row r="29" spans="1:19" x14ac:dyDescent="0.2">
      <c r="A29" s="1346">
        <f t="shared" si="0"/>
        <v>19</v>
      </c>
      <c r="B29" s="122" t="s">
        <v>47</v>
      </c>
      <c r="C29" s="161">
        <f>'tám, végl. pe.átv  '!C59</f>
        <v>0</v>
      </c>
      <c r="D29" s="161">
        <v>619</v>
      </c>
      <c r="E29" s="161">
        <f>C29+D29</f>
        <v>619</v>
      </c>
      <c r="F29" s="161"/>
      <c r="G29" s="161"/>
      <c r="H29" s="161"/>
      <c r="I29" s="161">
        <f>D29+G29</f>
        <v>619</v>
      </c>
      <c r="J29" s="300">
        <f>H29+I29</f>
        <v>619</v>
      </c>
      <c r="K29" s="89" t="s">
        <v>30</v>
      </c>
      <c r="L29" s="161"/>
      <c r="M29" s="161"/>
      <c r="N29" s="161"/>
      <c r="O29" s="161"/>
      <c r="P29" s="161"/>
      <c r="Q29" s="161"/>
      <c r="R29" s="161"/>
      <c r="S29" s="300"/>
    </row>
    <row r="30" spans="1:19" s="79" customFormat="1" x14ac:dyDescent="0.2">
      <c r="A30" s="1346">
        <f t="shared" si="0"/>
        <v>20</v>
      </c>
      <c r="B30" s="122" t="s">
        <v>45</v>
      </c>
      <c r="C30" s="161"/>
      <c r="D30" s="161"/>
      <c r="E30" s="161"/>
      <c r="F30" s="161"/>
      <c r="G30" s="161"/>
      <c r="H30" s="161"/>
      <c r="I30" s="161"/>
      <c r="J30" s="300"/>
      <c r="K30" s="89" t="s">
        <v>389</v>
      </c>
      <c r="L30" s="161"/>
      <c r="M30" s="161"/>
      <c r="N30" s="161"/>
      <c r="O30" s="486"/>
      <c r="P30" s="486"/>
      <c r="Q30" s="161"/>
      <c r="R30" s="161"/>
      <c r="S30" s="300"/>
    </row>
    <row r="31" spans="1:19" x14ac:dyDescent="0.2">
      <c r="A31" s="1346">
        <f t="shared" si="0"/>
        <v>21</v>
      </c>
      <c r="B31" s="122"/>
      <c r="C31" s="161"/>
      <c r="D31" s="161"/>
      <c r="E31" s="161"/>
      <c r="F31" s="161"/>
      <c r="G31" s="161"/>
      <c r="H31" s="161"/>
      <c r="I31" s="161"/>
      <c r="J31" s="300"/>
      <c r="K31" s="89" t="s">
        <v>386</v>
      </c>
      <c r="L31" s="161"/>
      <c r="M31" s="161"/>
      <c r="N31" s="161"/>
      <c r="O31" s="161"/>
      <c r="P31" s="161"/>
      <c r="Q31" s="161"/>
      <c r="R31" s="161"/>
      <c r="S31" s="300"/>
    </row>
    <row r="32" spans="1:19" s="9" customFormat="1" x14ac:dyDescent="0.2">
      <c r="A32" s="1346">
        <f t="shared" si="0"/>
        <v>22</v>
      </c>
      <c r="B32" s="1384" t="s">
        <v>49</v>
      </c>
      <c r="C32" s="500">
        <f>C14+C20</f>
        <v>3382</v>
      </c>
      <c r="D32" s="500">
        <f>D14+D20+D29</f>
        <v>4785</v>
      </c>
      <c r="E32" s="500">
        <f>E14+E20+E29</f>
        <v>8167</v>
      </c>
      <c r="F32" s="500">
        <f t="shared" ref="F32:I32" si="3">F14+F20+F29</f>
        <v>0</v>
      </c>
      <c r="G32" s="500">
        <f t="shared" si="3"/>
        <v>0</v>
      </c>
      <c r="H32" s="500">
        <f t="shared" si="3"/>
        <v>3382</v>
      </c>
      <c r="I32" s="500">
        <f t="shared" si="3"/>
        <v>4785</v>
      </c>
      <c r="J32" s="1390">
        <f>H32+I32</f>
        <v>8167</v>
      </c>
      <c r="K32" s="89" t="s">
        <v>382</v>
      </c>
      <c r="L32" s="161"/>
      <c r="M32" s="161"/>
      <c r="N32" s="161"/>
      <c r="O32" s="373"/>
      <c r="P32" s="373"/>
      <c r="Q32" s="161"/>
      <c r="R32" s="161"/>
      <c r="S32" s="300"/>
    </row>
    <row r="33" spans="1:19" x14ac:dyDescent="0.2">
      <c r="A33" s="1346">
        <f t="shared" si="0"/>
        <v>23</v>
      </c>
      <c r="B33" s="117" t="s">
        <v>64</v>
      </c>
      <c r="C33" s="200">
        <v>0</v>
      </c>
      <c r="D33" s="200">
        <v>0</v>
      </c>
      <c r="E33" s="200">
        <v>0</v>
      </c>
      <c r="F33" s="200">
        <v>0</v>
      </c>
      <c r="G33" s="200">
        <v>0</v>
      </c>
      <c r="H33" s="200">
        <v>0</v>
      </c>
      <c r="I33" s="200">
        <v>0</v>
      </c>
      <c r="J33" s="303">
        <v>0</v>
      </c>
      <c r="K33" s="118" t="s">
        <v>65</v>
      </c>
      <c r="L33" s="486">
        <f>SUM(L27:L32)</f>
        <v>0</v>
      </c>
      <c r="M33" s="486">
        <f>SUM(M27:M32)</f>
        <v>1500</v>
      </c>
      <c r="N33" s="486">
        <f>SUM(N27:N31)</f>
        <v>1500</v>
      </c>
      <c r="O33" s="161">
        <f>O27+O28+O29+O30+O31+O32</f>
        <v>0</v>
      </c>
      <c r="P33" s="161">
        <f>P27+P28+P29+P30+P31+P32</f>
        <v>0</v>
      </c>
      <c r="Q33" s="486">
        <f>SUM(Q27:Q32)</f>
        <v>0</v>
      </c>
      <c r="R33" s="486">
        <f>SUM(R27:R32)</f>
        <v>1500</v>
      </c>
      <c r="S33" s="1397">
        <f>SUM(S27:S31)</f>
        <v>1500</v>
      </c>
    </row>
    <row r="34" spans="1:19" x14ac:dyDescent="0.2">
      <c r="A34" s="1346">
        <f t="shared" si="0"/>
        <v>24</v>
      </c>
      <c r="B34" s="120" t="s">
        <v>48</v>
      </c>
      <c r="C34" s="201">
        <f>C32+C33</f>
        <v>3382</v>
      </c>
      <c r="D34" s="201">
        <f t="shared" ref="D34:J34" si="4">D32+D33</f>
        <v>4785</v>
      </c>
      <c r="E34" s="201">
        <f t="shared" si="4"/>
        <v>8167</v>
      </c>
      <c r="F34" s="201">
        <f t="shared" si="4"/>
        <v>0</v>
      </c>
      <c r="G34" s="201">
        <f t="shared" si="4"/>
        <v>0</v>
      </c>
      <c r="H34" s="201">
        <f t="shared" si="4"/>
        <v>3382</v>
      </c>
      <c r="I34" s="201">
        <f t="shared" si="4"/>
        <v>4785</v>
      </c>
      <c r="J34" s="201">
        <f t="shared" si="4"/>
        <v>8167</v>
      </c>
      <c r="K34" s="121" t="s">
        <v>66</v>
      </c>
      <c r="L34" s="373">
        <f t="shared" ref="L34:S34" si="5">L24+L33</f>
        <v>10394</v>
      </c>
      <c r="M34" s="373">
        <f t="shared" si="5"/>
        <v>54569</v>
      </c>
      <c r="N34" s="373">
        <f t="shared" si="5"/>
        <v>64963</v>
      </c>
      <c r="O34" s="373">
        <f>O24+O33</f>
        <v>0</v>
      </c>
      <c r="P34" s="373">
        <f>P24+P33</f>
        <v>0</v>
      </c>
      <c r="Q34" s="373">
        <f t="shared" si="5"/>
        <v>10394</v>
      </c>
      <c r="R34" s="373">
        <f t="shared" si="5"/>
        <v>54569</v>
      </c>
      <c r="S34" s="326">
        <f t="shared" si="5"/>
        <v>64963</v>
      </c>
    </row>
    <row r="35" spans="1:19" x14ac:dyDescent="0.2">
      <c r="A35" s="1346">
        <f t="shared" si="0"/>
        <v>25</v>
      </c>
      <c r="B35" s="122"/>
      <c r="C35" s="556"/>
      <c r="D35" s="556"/>
      <c r="E35" s="556"/>
      <c r="F35" s="556"/>
      <c r="G35" s="556"/>
      <c r="H35" s="556"/>
      <c r="I35" s="556"/>
      <c r="J35" s="557"/>
      <c r="K35" s="113"/>
      <c r="L35" s="692"/>
      <c r="M35" s="692"/>
      <c r="N35" s="692"/>
      <c r="O35" s="161"/>
      <c r="P35" s="161"/>
      <c r="Q35" s="692"/>
      <c r="R35" s="692"/>
      <c r="S35" s="696"/>
    </row>
    <row r="36" spans="1:19" x14ac:dyDescent="0.2">
      <c r="A36" s="1346">
        <f t="shared" si="0"/>
        <v>26</v>
      </c>
      <c r="B36" s="122"/>
      <c r="C36" s="556"/>
      <c r="D36" s="556"/>
      <c r="E36" s="556"/>
      <c r="F36" s="556"/>
      <c r="G36" s="556"/>
      <c r="H36" s="556"/>
      <c r="I36" s="556"/>
      <c r="J36" s="557"/>
      <c r="K36" s="114"/>
      <c r="L36" s="1439"/>
      <c r="M36" s="1439"/>
      <c r="N36" s="1439"/>
      <c r="O36" s="161"/>
      <c r="P36" s="161"/>
      <c r="Q36" s="1439"/>
      <c r="R36" s="1439"/>
      <c r="S36" s="1440"/>
    </row>
    <row r="37" spans="1:19" s="9" customFormat="1" x14ac:dyDescent="0.2">
      <c r="A37" s="1346">
        <f t="shared" si="0"/>
        <v>27</v>
      </c>
      <c r="B37" s="122"/>
      <c r="C37" s="556"/>
      <c r="D37" s="556"/>
      <c r="E37" s="556"/>
      <c r="F37" s="556"/>
      <c r="G37" s="556"/>
      <c r="H37" s="556"/>
      <c r="I37" s="556"/>
      <c r="J37" s="557"/>
      <c r="K37" s="113"/>
      <c r="L37" s="692"/>
      <c r="M37" s="692"/>
      <c r="N37" s="692"/>
      <c r="O37" s="373"/>
      <c r="P37" s="373"/>
      <c r="Q37" s="692"/>
      <c r="R37" s="692"/>
      <c r="S37" s="696"/>
    </row>
    <row r="38" spans="1:19" s="9" customFormat="1" x14ac:dyDescent="0.2">
      <c r="A38" s="1346">
        <f t="shared" si="0"/>
        <v>28</v>
      </c>
      <c r="B38" s="81" t="s">
        <v>50</v>
      </c>
      <c r="C38" s="914"/>
      <c r="D38" s="914"/>
      <c r="E38" s="914"/>
      <c r="F38" s="914"/>
      <c r="G38" s="914"/>
      <c r="H38" s="914"/>
      <c r="I38" s="914"/>
      <c r="J38" s="1389"/>
      <c r="K38" s="90" t="s">
        <v>31</v>
      </c>
      <c r="L38" s="914"/>
      <c r="M38" s="914"/>
      <c r="N38" s="914"/>
      <c r="O38" s="373"/>
      <c r="P38" s="373"/>
      <c r="Q38" s="914"/>
      <c r="R38" s="914"/>
      <c r="S38" s="1389"/>
    </row>
    <row r="39" spans="1:19" s="9" customFormat="1" ht="12" customHeight="1" x14ac:dyDescent="0.2">
      <c r="A39" s="1346">
        <f t="shared" si="0"/>
        <v>29</v>
      </c>
      <c r="B39" s="87" t="s">
        <v>598</v>
      </c>
      <c r="C39" s="914"/>
      <c r="D39" s="914"/>
      <c r="E39" s="914"/>
      <c r="F39" s="914"/>
      <c r="G39" s="914"/>
      <c r="H39" s="914"/>
      <c r="I39" s="914"/>
      <c r="J39" s="1389"/>
      <c r="K39" s="123" t="s">
        <v>4</v>
      </c>
      <c r="L39" s="914"/>
      <c r="M39" s="914"/>
      <c r="N39" s="914"/>
      <c r="O39" s="373"/>
      <c r="P39" s="373"/>
      <c r="Q39" s="914"/>
      <c r="R39" s="914"/>
      <c r="S39" s="1389"/>
    </row>
    <row r="40" spans="1:19" s="9" customFormat="1" x14ac:dyDescent="0.2">
      <c r="A40" s="1346">
        <f t="shared" si="0"/>
        <v>30</v>
      </c>
      <c r="B40" s="122" t="s">
        <v>702</v>
      </c>
      <c r="C40" s="914"/>
      <c r="D40" s="914"/>
      <c r="E40" s="914"/>
      <c r="F40" s="914"/>
      <c r="G40" s="914"/>
      <c r="H40" s="914"/>
      <c r="I40" s="914"/>
      <c r="J40" s="1389"/>
      <c r="K40" s="332" t="s">
        <v>3</v>
      </c>
      <c r="L40" s="914"/>
      <c r="M40" s="914"/>
      <c r="N40" s="914"/>
      <c r="O40" s="373"/>
      <c r="P40" s="373"/>
      <c r="Q40" s="914"/>
      <c r="R40" s="914"/>
      <c r="S40" s="1389"/>
    </row>
    <row r="41" spans="1:19" x14ac:dyDescent="0.2">
      <c r="A41" s="1346">
        <f t="shared" si="0"/>
        <v>31</v>
      </c>
      <c r="B41" s="76" t="s">
        <v>600</v>
      </c>
      <c r="C41" s="915"/>
      <c r="D41" s="915"/>
      <c r="E41" s="915"/>
      <c r="F41" s="915"/>
      <c r="G41" s="915"/>
      <c r="H41" s="915"/>
      <c r="I41" s="915"/>
      <c r="J41" s="1391"/>
      <c r="K41" s="89" t="s">
        <v>5</v>
      </c>
      <c r="L41" s="914"/>
      <c r="M41" s="914"/>
      <c r="N41" s="914"/>
      <c r="O41" s="161"/>
      <c r="P41" s="161"/>
      <c r="Q41" s="914"/>
      <c r="R41" s="914"/>
      <c r="S41" s="1389"/>
    </row>
    <row r="42" spans="1:19" x14ac:dyDescent="0.2">
      <c r="A42" s="1346">
        <f t="shared" si="0"/>
        <v>32</v>
      </c>
      <c r="B42" s="76" t="s">
        <v>189</v>
      </c>
      <c r="C42" s="692"/>
      <c r="D42" s="692"/>
      <c r="E42" s="692"/>
      <c r="F42" s="692"/>
      <c r="G42" s="692"/>
      <c r="H42" s="692"/>
      <c r="I42" s="692"/>
      <c r="J42" s="696"/>
      <c r="K42" s="89" t="s">
        <v>6</v>
      </c>
      <c r="L42" s="914"/>
      <c r="M42" s="914"/>
      <c r="N42" s="914"/>
      <c r="O42" s="161"/>
      <c r="P42" s="161"/>
      <c r="Q42" s="914"/>
      <c r="R42" s="914"/>
      <c r="S42" s="1389"/>
    </row>
    <row r="43" spans="1:19" x14ac:dyDescent="0.2">
      <c r="A43" s="1346">
        <f t="shared" si="0"/>
        <v>33</v>
      </c>
      <c r="B43" s="974" t="s">
        <v>190</v>
      </c>
      <c r="C43" s="161">
        <v>0</v>
      </c>
      <c r="D43" s="161">
        <v>5636</v>
      </c>
      <c r="E43" s="161">
        <f>C43+D43</f>
        <v>5636</v>
      </c>
      <c r="F43" s="161"/>
      <c r="G43" s="161"/>
      <c r="H43" s="161">
        <f>C43+F43</f>
        <v>0</v>
      </c>
      <c r="I43" s="161">
        <f>D43+G43</f>
        <v>5636</v>
      </c>
      <c r="J43" s="300">
        <f>H43+I43</f>
        <v>5636</v>
      </c>
      <c r="K43" s="89" t="s">
        <v>7</v>
      </c>
      <c r="L43" s="914"/>
      <c r="M43" s="914"/>
      <c r="N43" s="914"/>
      <c r="O43" s="161"/>
      <c r="P43" s="161"/>
      <c r="Q43" s="914"/>
      <c r="R43" s="914"/>
      <c r="S43" s="1389"/>
    </row>
    <row r="44" spans="1:19" x14ac:dyDescent="0.2">
      <c r="A44" s="1346">
        <f t="shared" si="0"/>
        <v>34</v>
      </c>
      <c r="B44" s="974" t="s">
        <v>698</v>
      </c>
      <c r="C44" s="161"/>
      <c r="D44" s="161"/>
      <c r="E44" s="161">
        <f>C44+D44</f>
        <v>0</v>
      </c>
      <c r="F44" s="161"/>
      <c r="G44" s="161"/>
      <c r="H44" s="161"/>
      <c r="I44" s="161"/>
      <c r="J44" s="300"/>
      <c r="K44" s="89"/>
      <c r="L44" s="914"/>
      <c r="M44" s="914"/>
      <c r="N44" s="914"/>
      <c r="O44" s="161"/>
      <c r="P44" s="161"/>
      <c r="Q44" s="914"/>
      <c r="R44" s="914"/>
      <c r="S44" s="1389"/>
    </row>
    <row r="45" spans="1:19" x14ac:dyDescent="0.2">
      <c r="A45" s="1346">
        <f t="shared" si="0"/>
        <v>35</v>
      </c>
      <c r="B45" s="76" t="s">
        <v>601</v>
      </c>
      <c r="C45" s="161"/>
      <c r="D45" s="161"/>
      <c r="E45" s="161"/>
      <c r="F45" s="161"/>
      <c r="G45" s="161"/>
      <c r="H45" s="161"/>
      <c r="I45" s="161"/>
      <c r="J45" s="300"/>
      <c r="K45" s="89" t="s">
        <v>8</v>
      </c>
      <c r="L45" s="914"/>
      <c r="M45" s="914"/>
      <c r="N45" s="692"/>
      <c r="O45" s="161"/>
      <c r="P45" s="161"/>
      <c r="Q45" s="914"/>
      <c r="R45" s="914"/>
      <c r="S45" s="696"/>
    </row>
    <row r="46" spans="1:19" x14ac:dyDescent="0.2">
      <c r="A46" s="1346">
        <f t="shared" si="0"/>
        <v>36</v>
      </c>
      <c r="B46" s="76" t="s">
        <v>602</v>
      </c>
      <c r="C46" s="161"/>
      <c r="D46" s="161"/>
      <c r="E46" s="161"/>
      <c r="F46" s="161"/>
      <c r="G46" s="161"/>
      <c r="H46" s="161"/>
      <c r="I46" s="161"/>
      <c r="J46" s="300"/>
      <c r="K46" s="89" t="s">
        <v>9</v>
      </c>
      <c r="L46" s="914"/>
      <c r="M46" s="914"/>
      <c r="N46" s="692"/>
      <c r="O46" s="161"/>
      <c r="P46" s="161"/>
      <c r="Q46" s="914"/>
      <c r="R46" s="914"/>
      <c r="S46" s="696"/>
    </row>
    <row r="47" spans="1:19" x14ac:dyDescent="0.2">
      <c r="A47" s="1346">
        <f t="shared" si="0"/>
        <v>37</v>
      </c>
      <c r="B47" s="76" t="s">
        <v>193</v>
      </c>
      <c r="C47" s="161"/>
      <c r="D47" s="161"/>
      <c r="E47" s="161"/>
      <c r="F47" s="161"/>
      <c r="G47" s="161"/>
      <c r="H47" s="161"/>
      <c r="I47" s="161"/>
      <c r="J47" s="300"/>
      <c r="K47" s="89" t="s">
        <v>10</v>
      </c>
      <c r="L47" s="692"/>
      <c r="M47" s="692"/>
      <c r="N47" s="692"/>
      <c r="O47" s="161"/>
      <c r="P47" s="161"/>
      <c r="Q47" s="692"/>
      <c r="R47" s="692"/>
      <c r="S47" s="696"/>
    </row>
    <row r="48" spans="1:19" x14ac:dyDescent="0.2">
      <c r="A48" s="1346">
        <f t="shared" si="0"/>
        <v>38</v>
      </c>
      <c r="B48" s="974" t="s">
        <v>194</v>
      </c>
      <c r="C48" s="161">
        <f>L24-(C34+C43+C44)</f>
        <v>7012</v>
      </c>
      <c r="D48" s="161">
        <f>M24-(D34+D43+D44)</f>
        <v>42648</v>
      </c>
      <c r="E48" s="161">
        <f>N24-(E34+E43+E44)</f>
        <v>49660</v>
      </c>
      <c r="F48" s="161">
        <f>O24-(F32+F43)</f>
        <v>0</v>
      </c>
      <c r="G48" s="161">
        <f>P24-(G32+G43)</f>
        <v>0</v>
      </c>
      <c r="H48" s="161">
        <f>C48+F48</f>
        <v>7012</v>
      </c>
      <c r="I48" s="161">
        <f>D48+G48</f>
        <v>42648</v>
      </c>
      <c r="J48" s="300">
        <f t="shared" ref="J48:J49" si="6">H48+I48</f>
        <v>49660</v>
      </c>
      <c r="K48" s="89" t="s">
        <v>11</v>
      </c>
      <c r="L48" s="692"/>
      <c r="M48" s="692"/>
      <c r="N48" s="692"/>
      <c r="O48" s="161"/>
      <c r="P48" s="161"/>
      <c r="Q48" s="692"/>
      <c r="R48" s="692"/>
      <c r="S48" s="696"/>
    </row>
    <row r="49" spans="1:19" x14ac:dyDescent="0.2">
      <c r="A49" s="1346">
        <f t="shared" si="0"/>
        <v>39</v>
      </c>
      <c r="B49" s="974" t="s">
        <v>195</v>
      </c>
      <c r="C49" s="161">
        <f>L33-C33</f>
        <v>0</v>
      </c>
      <c r="D49" s="161">
        <f>M33-D33</f>
        <v>1500</v>
      </c>
      <c r="E49" s="161">
        <f>N33-E33</f>
        <v>1500</v>
      </c>
      <c r="F49" s="161">
        <f t="shared" ref="F49:G49" si="7">O33-F33</f>
        <v>0</v>
      </c>
      <c r="G49" s="161">
        <f t="shared" si="7"/>
        <v>0</v>
      </c>
      <c r="H49" s="161">
        <f t="shared" ref="H49" si="8">C49+F49</f>
        <v>0</v>
      </c>
      <c r="I49" s="161">
        <f>D49+G49</f>
        <v>1500</v>
      </c>
      <c r="J49" s="300">
        <f t="shared" si="6"/>
        <v>1500</v>
      </c>
      <c r="K49" s="89" t="s">
        <v>12</v>
      </c>
      <c r="L49" s="692"/>
      <c r="M49" s="692"/>
      <c r="N49" s="692"/>
      <c r="O49" s="161"/>
      <c r="P49" s="161"/>
      <c r="Q49" s="692"/>
      <c r="R49" s="692"/>
      <c r="S49" s="696"/>
    </row>
    <row r="50" spans="1:19" x14ac:dyDescent="0.2">
      <c r="A50" s="1346">
        <f t="shared" si="0"/>
        <v>40</v>
      </c>
      <c r="B50" s="76" t="s">
        <v>1</v>
      </c>
      <c r="C50" s="692"/>
      <c r="D50" s="692"/>
      <c r="E50" s="692"/>
      <c r="F50" s="692"/>
      <c r="G50" s="692"/>
      <c r="H50" s="692"/>
      <c r="I50" s="692"/>
      <c r="J50" s="696"/>
      <c r="K50" s="89" t="s">
        <v>13</v>
      </c>
      <c r="L50" s="692"/>
      <c r="M50" s="692"/>
      <c r="N50" s="692"/>
      <c r="O50" s="161"/>
      <c r="P50" s="161"/>
      <c r="Q50" s="692"/>
      <c r="R50" s="692"/>
      <c r="S50" s="696"/>
    </row>
    <row r="51" spans="1:19" x14ac:dyDescent="0.2">
      <c r="A51" s="1346">
        <f t="shared" si="0"/>
        <v>41</v>
      </c>
      <c r="B51" s="76"/>
      <c r="C51" s="692"/>
      <c r="D51" s="692"/>
      <c r="E51" s="692"/>
      <c r="F51" s="692"/>
      <c r="G51" s="692"/>
      <c r="H51" s="692"/>
      <c r="I51" s="692"/>
      <c r="J51" s="696"/>
      <c r="K51" s="89" t="s">
        <v>14</v>
      </c>
      <c r="L51" s="692"/>
      <c r="M51" s="692"/>
      <c r="N51" s="692"/>
      <c r="O51" s="161"/>
      <c r="P51" s="161"/>
      <c r="Q51" s="692"/>
      <c r="R51" s="692"/>
      <c r="S51" s="696"/>
    </row>
    <row r="52" spans="1:19" x14ac:dyDescent="0.2">
      <c r="A52" s="1346">
        <f t="shared" si="0"/>
        <v>42</v>
      </c>
      <c r="B52" s="76"/>
      <c r="C52" s="692"/>
      <c r="D52" s="692"/>
      <c r="E52" s="692"/>
      <c r="F52" s="692"/>
      <c r="G52" s="692"/>
      <c r="H52" s="692"/>
      <c r="I52" s="692"/>
      <c r="J52" s="696"/>
      <c r="K52" s="89" t="s">
        <v>15</v>
      </c>
      <c r="L52" s="692"/>
      <c r="M52" s="692"/>
      <c r="N52" s="692"/>
      <c r="O52" s="161"/>
      <c r="P52" s="161"/>
      <c r="Q52" s="692"/>
      <c r="R52" s="692"/>
      <c r="S52" s="696"/>
    </row>
    <row r="53" spans="1:19" ht="12" thickBot="1" x14ac:dyDescent="0.25">
      <c r="A53" s="1346">
        <f t="shared" si="0"/>
        <v>43</v>
      </c>
      <c r="B53" s="120" t="s">
        <v>390</v>
      </c>
      <c r="C53" s="373">
        <f>SUM(C39:C51)</f>
        <v>7012</v>
      </c>
      <c r="D53" s="373">
        <f>SUM(D39:D51)</f>
        <v>49784</v>
      </c>
      <c r="E53" s="373">
        <f>SUM(E39:E51)</f>
        <v>56796</v>
      </c>
      <c r="F53" s="373">
        <f>SUM(F39:F52)</f>
        <v>0</v>
      </c>
      <c r="G53" s="373">
        <f>SUM(G39:G52)</f>
        <v>0</v>
      </c>
      <c r="H53" s="373">
        <f>SUM(H39:H52)</f>
        <v>7012</v>
      </c>
      <c r="I53" s="373">
        <f>SUM(I40:I52)</f>
        <v>49784</v>
      </c>
      <c r="J53" s="326">
        <f>H53+I53</f>
        <v>56796</v>
      </c>
      <c r="K53" s="90" t="s">
        <v>383</v>
      </c>
      <c r="L53" s="373">
        <f>SUM(L39:L52)</f>
        <v>0</v>
      </c>
      <c r="M53" s="373">
        <f>SUM(M39:M52)</f>
        <v>0</v>
      </c>
      <c r="N53" s="373">
        <f>SUM(N39:N52)</f>
        <v>0</v>
      </c>
      <c r="O53" s="161"/>
      <c r="P53" s="161"/>
      <c r="Q53" s="1432">
        <f>SUM(Q39:Q52)</f>
        <v>0</v>
      </c>
      <c r="R53" s="1432">
        <f>SUM(R39:R52)</f>
        <v>0</v>
      </c>
      <c r="S53" s="1433">
        <f>SUM(S39:S52)</f>
        <v>0</v>
      </c>
    </row>
    <row r="54" spans="1:19" ht="12" thickBot="1" x14ac:dyDescent="0.25">
      <c r="A54" s="525">
        <f t="shared" si="0"/>
        <v>44</v>
      </c>
      <c r="B54" s="321" t="s">
        <v>385</v>
      </c>
      <c r="C54" s="170">
        <f>C34+C53</f>
        <v>10394</v>
      </c>
      <c r="D54" s="170">
        <f>D34+D53</f>
        <v>54569</v>
      </c>
      <c r="E54" s="170">
        <f>E34+E53</f>
        <v>64963</v>
      </c>
      <c r="F54" s="170">
        <f>F34+F53</f>
        <v>0</v>
      </c>
      <c r="G54" s="170">
        <f t="shared" ref="G54:I54" si="9">G34+G53</f>
        <v>0</v>
      </c>
      <c r="H54" s="170">
        <f t="shared" si="9"/>
        <v>10394</v>
      </c>
      <c r="I54" s="170">
        <f t="shared" si="9"/>
        <v>54569</v>
      </c>
      <c r="J54" s="1378">
        <f>H54+I54</f>
        <v>64963</v>
      </c>
      <c r="K54" s="1392" t="s">
        <v>384</v>
      </c>
      <c r="L54" s="170">
        <f t="shared" ref="L54:S54" si="10">L34+L53</f>
        <v>10394</v>
      </c>
      <c r="M54" s="528">
        <f t="shared" si="10"/>
        <v>54569</v>
      </c>
      <c r="N54" s="528">
        <f t="shared" si="10"/>
        <v>64963</v>
      </c>
      <c r="O54" s="528">
        <f t="shared" si="10"/>
        <v>0</v>
      </c>
      <c r="P54" s="528">
        <f t="shared" si="10"/>
        <v>0</v>
      </c>
      <c r="Q54" s="170">
        <f t="shared" si="10"/>
        <v>10394</v>
      </c>
      <c r="R54" s="528">
        <f t="shared" si="10"/>
        <v>54569</v>
      </c>
      <c r="S54" s="529">
        <f t="shared" si="10"/>
        <v>64963</v>
      </c>
    </row>
    <row r="55" spans="1:19" x14ac:dyDescent="0.2">
      <c r="B55" s="125"/>
      <c r="C55" s="124"/>
      <c r="D55" s="124"/>
      <c r="E55" s="124"/>
      <c r="F55" s="124"/>
      <c r="G55" s="124"/>
      <c r="H55" s="124"/>
      <c r="I55" s="124"/>
      <c r="J55" s="124"/>
      <c r="K55" s="124"/>
      <c r="L55" s="124"/>
      <c r="M55" s="131"/>
      <c r="N55" s="131"/>
    </row>
  </sheetData>
  <mergeCells count="16">
    <mergeCell ref="A1:S1"/>
    <mergeCell ref="A5:S5"/>
    <mergeCell ref="A6:S6"/>
    <mergeCell ref="A7:S7"/>
    <mergeCell ref="O9:P9"/>
    <mergeCell ref="Q9:S9"/>
    <mergeCell ref="L8:S8"/>
    <mergeCell ref="A4:S4"/>
    <mergeCell ref="A8:A10"/>
    <mergeCell ref="B8:B9"/>
    <mergeCell ref="K8:K9"/>
    <mergeCell ref="C9:E9"/>
    <mergeCell ref="L9:N9"/>
    <mergeCell ref="F9:G9"/>
    <mergeCell ref="H9:J9"/>
    <mergeCell ref="C8:J8"/>
  </mergeCells>
  <pageMargins left="0.70866141732283472" right="0.70866141732283472" top="0.74803149606299213" bottom="0.74803149606299213" header="0.31496062992125984" footer="0.31496062992125984"/>
  <pageSetup paperSize="9" scale="57" orientation="landscape" horizontalDpi="4294967293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tabColor rgb="FF00B0F0"/>
    <pageSetUpPr fitToPage="1"/>
  </sheetPr>
  <dimension ref="A1:S56"/>
  <sheetViews>
    <sheetView tabSelected="1" topLeftCell="A4" zoomScaleNormal="100" workbookViewId="0">
      <selection activeCell="G20" sqref="G20"/>
    </sheetView>
  </sheetViews>
  <sheetFormatPr defaultColWidth="9.140625" defaultRowHeight="11.25" x14ac:dyDescent="0.2"/>
  <cols>
    <col min="1" max="1" width="4.85546875" style="100" customWidth="1"/>
    <col min="2" max="2" width="39.7109375" style="100" customWidth="1"/>
    <col min="3" max="3" width="7" style="101" customWidth="1"/>
    <col min="4" max="10" width="9.5703125" style="101" customWidth="1"/>
    <col min="11" max="11" width="38" style="101" customWidth="1"/>
    <col min="12" max="12" width="7.5703125" style="101" customWidth="1"/>
    <col min="13" max="13" width="10.140625" style="163" customWidth="1"/>
    <col min="14" max="14" width="9.42578125" style="163" customWidth="1"/>
    <col min="15" max="15" width="9.140625" style="100"/>
    <col min="16" max="16384" width="9.140625" style="8"/>
  </cols>
  <sheetData>
    <row r="1" spans="1:19" ht="12.75" customHeight="1" x14ac:dyDescent="0.2">
      <c r="B1" s="1610" t="s">
        <v>1253</v>
      </c>
      <c r="C1" s="1610"/>
      <c r="D1" s="1610"/>
      <c r="E1" s="1610"/>
      <c r="F1" s="1610"/>
      <c r="G1" s="1610"/>
      <c r="H1" s="1610"/>
      <c r="I1" s="1610"/>
      <c r="J1" s="1610"/>
      <c r="K1" s="1610"/>
      <c r="L1" s="1610"/>
      <c r="M1" s="1610"/>
      <c r="N1" s="1610"/>
      <c r="O1" s="1610"/>
      <c r="P1" s="1610"/>
      <c r="Q1" s="1610"/>
      <c r="R1" s="1610"/>
      <c r="S1" s="1610"/>
    </row>
    <row r="2" spans="1:19" x14ac:dyDescent="0.2">
      <c r="N2" s="196"/>
    </row>
    <row r="3" spans="1:19" x14ac:dyDescent="0.2">
      <c r="N3" s="196"/>
    </row>
    <row r="4" spans="1:19" s="77" customFormat="1" ht="12.75" customHeight="1" x14ac:dyDescent="0.2">
      <c r="A4" s="1455" t="s">
        <v>73</v>
      </c>
      <c r="B4" s="1455"/>
      <c r="C4" s="1455"/>
      <c r="D4" s="1455"/>
      <c r="E4" s="1455"/>
      <c r="F4" s="1455"/>
      <c r="G4" s="1455"/>
      <c r="H4" s="1455"/>
      <c r="I4" s="1455"/>
      <c r="J4" s="1455"/>
      <c r="K4" s="1455"/>
      <c r="L4" s="1455"/>
      <c r="M4" s="1455"/>
      <c r="N4" s="1455"/>
      <c r="O4" s="1455"/>
      <c r="P4" s="1455"/>
      <c r="Q4" s="1455"/>
      <c r="R4" s="1455"/>
      <c r="S4" s="1455"/>
    </row>
    <row r="5" spans="1:19" s="77" customFormat="1" ht="12.75" customHeight="1" x14ac:dyDescent="0.2">
      <c r="A5" s="1561" t="s">
        <v>630</v>
      </c>
      <c r="B5" s="1561"/>
      <c r="C5" s="1561"/>
      <c r="D5" s="1561"/>
      <c r="E5" s="1561"/>
      <c r="F5" s="1561"/>
      <c r="G5" s="1561"/>
      <c r="H5" s="1561"/>
      <c r="I5" s="1561"/>
      <c r="J5" s="1561"/>
      <c r="K5" s="1561"/>
      <c r="L5" s="1561"/>
      <c r="M5" s="1561"/>
      <c r="N5" s="1561"/>
      <c r="O5" s="1561"/>
      <c r="P5" s="1561"/>
      <c r="Q5" s="1561"/>
      <c r="R5" s="1561"/>
      <c r="S5" s="1561"/>
    </row>
    <row r="6" spans="1:19" s="77" customFormat="1" ht="12.75" customHeight="1" x14ac:dyDescent="0.2">
      <c r="A6" s="1455" t="s">
        <v>1236</v>
      </c>
      <c r="B6" s="1455"/>
      <c r="C6" s="1455"/>
      <c r="D6" s="1455"/>
      <c r="E6" s="1455"/>
      <c r="F6" s="1455"/>
      <c r="G6" s="1455"/>
      <c r="H6" s="1455"/>
      <c r="I6" s="1455"/>
      <c r="J6" s="1455"/>
      <c r="K6" s="1455"/>
      <c r="L6" s="1455"/>
      <c r="M6" s="1455"/>
      <c r="N6" s="1455"/>
      <c r="O6" s="1455"/>
      <c r="P6" s="1455"/>
      <c r="Q6" s="1455"/>
      <c r="R6" s="1455"/>
      <c r="S6" s="1455"/>
    </row>
    <row r="7" spans="1:19" s="77" customFormat="1" ht="12.75" customHeight="1" x14ac:dyDescent="0.2">
      <c r="A7" s="1457" t="s">
        <v>248</v>
      </c>
      <c r="B7" s="1457"/>
      <c r="C7" s="1457"/>
      <c r="D7" s="1457"/>
      <c r="E7" s="1457"/>
      <c r="F7" s="1457"/>
      <c r="G7" s="1457"/>
      <c r="H7" s="1457"/>
      <c r="I7" s="1457"/>
      <c r="J7" s="1457"/>
      <c r="K7" s="1457"/>
      <c r="L7" s="1457"/>
      <c r="M7" s="1457"/>
      <c r="N7" s="1457"/>
      <c r="O7" s="1457"/>
      <c r="P7" s="1457"/>
      <c r="Q7" s="1457"/>
      <c r="R7" s="1457"/>
      <c r="S7" s="1457"/>
    </row>
    <row r="8" spans="1:19" s="77" customFormat="1" ht="12.75" customHeight="1" x14ac:dyDescent="0.2">
      <c r="A8" s="1461" t="s">
        <v>53</v>
      </c>
      <c r="B8" s="1463" t="s">
        <v>54</v>
      </c>
      <c r="C8" s="1448" t="s">
        <v>55</v>
      </c>
      <c r="D8" s="1449"/>
      <c r="E8" s="1449"/>
      <c r="F8" s="1449"/>
      <c r="G8" s="1449"/>
      <c r="H8" s="1449"/>
      <c r="I8" s="1449"/>
      <c r="J8" s="1450"/>
      <c r="K8" s="1559" t="s">
        <v>56</v>
      </c>
      <c r="L8" s="1451" t="s">
        <v>57</v>
      </c>
      <c r="M8" s="1452"/>
      <c r="N8" s="1452"/>
      <c r="O8" s="1452"/>
      <c r="P8" s="1452"/>
      <c r="Q8" s="1452"/>
      <c r="R8" s="1452"/>
      <c r="S8" s="1453"/>
    </row>
    <row r="9" spans="1:19" s="77" customFormat="1" ht="12.75" customHeight="1" x14ac:dyDescent="0.2">
      <c r="A9" s="1461"/>
      <c r="B9" s="1463"/>
      <c r="C9" s="1458" t="s">
        <v>1237</v>
      </c>
      <c r="D9" s="1458"/>
      <c r="E9" s="1459"/>
      <c r="F9" s="1466" t="s">
        <v>1232</v>
      </c>
      <c r="G9" s="1467"/>
      <c r="H9" s="1466" t="s">
        <v>1245</v>
      </c>
      <c r="I9" s="1467"/>
      <c r="J9" s="1467"/>
      <c r="K9" s="1559"/>
      <c r="L9" s="1460" t="s">
        <v>1237</v>
      </c>
      <c r="M9" s="1460"/>
      <c r="N9" s="1460"/>
      <c r="O9" s="1446" t="s">
        <v>1232</v>
      </c>
      <c r="P9" s="1447"/>
      <c r="Q9" s="1446" t="s">
        <v>1243</v>
      </c>
      <c r="R9" s="1447"/>
      <c r="S9" s="1447"/>
    </row>
    <row r="10" spans="1:19" s="78" customFormat="1" ht="36.6" customHeight="1" x14ac:dyDescent="0.2">
      <c r="A10" s="1461"/>
      <c r="B10" s="104" t="s">
        <v>58</v>
      </c>
      <c r="C10" s="85" t="s">
        <v>59</v>
      </c>
      <c r="D10" s="85" t="s">
        <v>60</v>
      </c>
      <c r="E10" s="105" t="s">
        <v>61</v>
      </c>
      <c r="F10" s="1368" t="s">
        <v>59</v>
      </c>
      <c r="G10" s="1368" t="s">
        <v>60</v>
      </c>
      <c r="H10" s="1368" t="s">
        <v>59</v>
      </c>
      <c r="I10" s="1368" t="s">
        <v>60</v>
      </c>
      <c r="J10" s="1368" t="s">
        <v>61</v>
      </c>
      <c r="K10" s="1366" t="s">
        <v>62</v>
      </c>
      <c r="L10" s="1369" t="s">
        <v>59</v>
      </c>
      <c r="M10" s="1370" t="s">
        <v>60</v>
      </c>
      <c r="N10" s="1370" t="s">
        <v>61</v>
      </c>
      <c r="O10" s="1371" t="s">
        <v>59</v>
      </c>
      <c r="P10" s="1371" t="s">
        <v>60</v>
      </c>
      <c r="Q10" s="1371" t="s">
        <v>59</v>
      </c>
      <c r="R10" s="1371" t="s">
        <v>60</v>
      </c>
      <c r="S10" s="1371" t="s">
        <v>61</v>
      </c>
    </row>
    <row r="11" spans="1:19" ht="11.45" customHeight="1" x14ac:dyDescent="0.2">
      <c r="A11" s="1346">
        <v>1</v>
      </c>
      <c r="B11" s="107" t="s">
        <v>22</v>
      </c>
      <c r="C11" s="108"/>
      <c r="D11" s="108"/>
      <c r="E11" s="108"/>
      <c r="F11" s="108"/>
      <c r="G11" s="108"/>
      <c r="H11" s="108"/>
      <c r="I11" s="108"/>
      <c r="J11" s="1429"/>
      <c r="K11" s="1373" t="s">
        <v>23</v>
      </c>
      <c r="L11" s="1374"/>
      <c r="M11" s="498"/>
      <c r="N11" s="1375"/>
      <c r="O11" s="1376"/>
      <c r="P11" s="1376"/>
      <c r="Q11" s="1376"/>
      <c r="R11" s="1376"/>
      <c r="S11" s="1377"/>
    </row>
    <row r="12" spans="1:19" x14ac:dyDescent="0.2">
      <c r="A12" s="1346">
        <f t="shared" ref="A12:A54" si="0">A11+1</f>
        <v>2</v>
      </c>
      <c r="B12" s="109" t="s">
        <v>33</v>
      </c>
      <c r="C12" s="76"/>
      <c r="D12" s="76"/>
      <c r="E12" s="76"/>
      <c r="F12" s="76"/>
      <c r="G12" s="76"/>
      <c r="H12" s="76"/>
      <c r="I12" s="76"/>
      <c r="J12" s="1430"/>
      <c r="K12" s="89" t="s">
        <v>197</v>
      </c>
      <c r="L12" s="161">
        <v>160488</v>
      </c>
      <c r="M12" s="161">
        <v>102523</v>
      </c>
      <c r="N12" s="198">
        <f>SUM(L12:M12)</f>
        <v>263011</v>
      </c>
      <c r="O12" s="40"/>
      <c r="P12" s="40"/>
      <c r="Q12" s="161">
        <f>L12+O12</f>
        <v>160488</v>
      </c>
      <c r="R12" s="161">
        <f>M12+P12</f>
        <v>102523</v>
      </c>
      <c r="S12" s="299">
        <f>SUM(Q12:R12)</f>
        <v>263011</v>
      </c>
    </row>
    <row r="13" spans="1:19" x14ac:dyDescent="0.2">
      <c r="A13" s="1346">
        <f t="shared" si="0"/>
        <v>3</v>
      </c>
      <c r="B13" s="109" t="s">
        <v>34</v>
      </c>
      <c r="C13" s="692"/>
      <c r="D13" s="692"/>
      <c r="E13" s="692"/>
      <c r="F13" s="692"/>
      <c r="G13" s="692"/>
      <c r="H13" s="692"/>
      <c r="I13" s="692"/>
      <c r="J13" s="696"/>
      <c r="K13" s="89" t="s">
        <v>198</v>
      </c>
      <c r="L13" s="161">
        <v>2057</v>
      </c>
      <c r="M13" s="161">
        <v>32246</v>
      </c>
      <c r="N13" s="198">
        <f>SUM(L13:M13)</f>
        <v>34303</v>
      </c>
      <c r="O13" s="161"/>
      <c r="P13" s="164"/>
      <c r="Q13" s="161">
        <f t="shared" ref="Q13:Q14" si="1">L13+O13</f>
        <v>2057</v>
      </c>
      <c r="R13" s="161">
        <f t="shared" ref="R13:R14" si="2">M13+P13</f>
        <v>32246</v>
      </c>
      <c r="S13" s="299">
        <f>SUM(Q13:R13)</f>
        <v>34303</v>
      </c>
    </row>
    <row r="14" spans="1:19" x14ac:dyDescent="0.2">
      <c r="A14" s="1346">
        <f t="shared" si="0"/>
        <v>4</v>
      </c>
      <c r="B14" s="109" t="s">
        <v>1205</v>
      </c>
      <c r="C14" s="161">
        <v>20420</v>
      </c>
      <c r="D14" s="161">
        <v>326</v>
      </c>
      <c r="E14" s="161">
        <f>SUM(C14:D14)</f>
        <v>20746</v>
      </c>
      <c r="F14" s="161"/>
      <c r="G14" s="161"/>
      <c r="H14" s="161">
        <f>C14+F14</f>
        <v>20420</v>
      </c>
      <c r="I14" s="161">
        <f>D14+G14</f>
        <v>326</v>
      </c>
      <c r="J14" s="300">
        <f>H14+I14</f>
        <v>20746</v>
      </c>
      <c r="K14" s="89" t="s">
        <v>199</v>
      </c>
      <c r="L14" s="161">
        <v>36301</v>
      </c>
      <c r="M14" s="161">
        <v>96565</v>
      </c>
      <c r="N14" s="198">
        <f>SUM(L14:M14)</f>
        <v>132866</v>
      </c>
      <c r="O14" s="161"/>
      <c r="P14" s="164"/>
      <c r="Q14" s="161">
        <f t="shared" si="1"/>
        <v>36301</v>
      </c>
      <c r="R14" s="161">
        <f t="shared" si="2"/>
        <v>96565</v>
      </c>
      <c r="S14" s="299">
        <f>SUM(Q14:R14)</f>
        <v>132866</v>
      </c>
    </row>
    <row r="15" spans="1:19" ht="12" customHeight="1" x14ac:dyDescent="0.2">
      <c r="A15" s="1346">
        <f t="shared" si="0"/>
        <v>5</v>
      </c>
      <c r="B15" s="82"/>
      <c r="C15" s="161"/>
      <c r="D15" s="161"/>
      <c r="E15" s="161"/>
      <c r="F15" s="161"/>
      <c r="G15" s="161"/>
      <c r="H15" s="161"/>
      <c r="I15" s="161"/>
      <c r="J15" s="300"/>
      <c r="K15" s="89"/>
      <c r="L15" s="692"/>
      <c r="M15" s="692"/>
      <c r="N15" s="692"/>
      <c r="O15" s="161"/>
      <c r="P15" s="164"/>
      <c r="Q15" s="692"/>
      <c r="R15" s="692"/>
      <c r="S15" s="696"/>
    </row>
    <row r="16" spans="1:19" x14ac:dyDescent="0.2">
      <c r="A16" s="1346">
        <f t="shared" si="0"/>
        <v>6</v>
      </c>
      <c r="B16" s="109" t="s">
        <v>35</v>
      </c>
      <c r="C16" s="161"/>
      <c r="D16" s="161"/>
      <c r="E16" s="161"/>
      <c r="F16" s="161"/>
      <c r="G16" s="161"/>
      <c r="H16" s="161"/>
      <c r="I16" s="161"/>
      <c r="J16" s="300"/>
      <c r="K16" s="89" t="s">
        <v>26</v>
      </c>
      <c r="L16" s="556"/>
      <c r="M16" s="556"/>
      <c r="N16" s="556"/>
      <c r="O16" s="161"/>
      <c r="P16" s="164"/>
      <c r="Q16" s="556"/>
      <c r="R16" s="556"/>
      <c r="S16" s="557"/>
    </row>
    <row r="17" spans="1:19" x14ac:dyDescent="0.2">
      <c r="A17" s="1346">
        <f t="shared" si="0"/>
        <v>7</v>
      </c>
      <c r="B17" s="109"/>
      <c r="C17" s="161"/>
      <c r="D17" s="161"/>
      <c r="E17" s="161"/>
      <c r="F17" s="161"/>
      <c r="G17" s="161"/>
      <c r="H17" s="161"/>
      <c r="I17" s="161"/>
      <c r="J17" s="300"/>
      <c r="K17" s="89" t="s">
        <v>28</v>
      </c>
      <c r="L17" s="556"/>
      <c r="M17" s="556"/>
      <c r="N17" s="556"/>
      <c r="O17" s="161"/>
      <c r="P17" s="164"/>
      <c r="Q17" s="556"/>
      <c r="R17" s="556"/>
      <c r="S17" s="557"/>
    </row>
    <row r="18" spans="1:19" x14ac:dyDescent="0.2">
      <c r="A18" s="1346">
        <f t="shared" si="0"/>
        <v>8</v>
      </c>
      <c r="B18" s="109" t="s">
        <v>36</v>
      </c>
      <c r="C18" s="161"/>
      <c r="D18" s="161"/>
      <c r="E18" s="161"/>
      <c r="F18" s="161"/>
      <c r="G18" s="161"/>
      <c r="H18" s="161"/>
      <c r="I18" s="161"/>
      <c r="J18" s="300"/>
      <c r="K18" s="89" t="s">
        <v>388</v>
      </c>
      <c r="L18" s="556"/>
      <c r="M18" s="556"/>
      <c r="N18" s="556"/>
      <c r="O18" s="161"/>
      <c r="P18" s="164"/>
      <c r="Q18" s="556"/>
      <c r="R18" s="556"/>
      <c r="S18" s="557"/>
    </row>
    <row r="19" spans="1:19" x14ac:dyDescent="0.2">
      <c r="A19" s="1346">
        <f t="shared" si="0"/>
        <v>9</v>
      </c>
      <c r="B19" s="112" t="s">
        <v>37</v>
      </c>
      <c r="C19" s="198"/>
      <c r="D19" s="198"/>
      <c r="E19" s="198"/>
      <c r="F19" s="198"/>
      <c r="G19" s="198"/>
      <c r="H19" s="198"/>
      <c r="I19" s="198"/>
      <c r="J19" s="299"/>
      <c r="K19" s="89" t="s">
        <v>387</v>
      </c>
      <c r="L19" s="165">
        <v>15500</v>
      </c>
      <c r="M19" s="165"/>
      <c r="N19" s="165">
        <f>L19+M19</f>
        <v>15500</v>
      </c>
      <c r="O19" s="161"/>
      <c r="P19" s="164"/>
      <c r="Q19" s="165">
        <f>L19+O19</f>
        <v>15500</v>
      </c>
      <c r="R19" s="165">
        <f>M19+P19</f>
        <v>0</v>
      </c>
      <c r="S19" s="301">
        <f>Q19+R19</f>
        <v>15500</v>
      </c>
    </row>
    <row r="20" spans="1:19" x14ac:dyDescent="0.2">
      <c r="A20" s="1346">
        <f t="shared" si="0"/>
        <v>10</v>
      </c>
      <c r="B20" s="109" t="s">
        <v>176</v>
      </c>
      <c r="C20" s="198"/>
      <c r="D20" s="198">
        <v>169855</v>
      </c>
      <c r="E20" s="198">
        <f>SUM(C20:D20)</f>
        <v>169855</v>
      </c>
      <c r="F20" s="198"/>
      <c r="G20" s="198"/>
      <c r="H20" s="198">
        <f>C20+F20</f>
        <v>0</v>
      </c>
      <c r="I20" s="198">
        <f>D20+G20</f>
        <v>169855</v>
      </c>
      <c r="J20" s="299">
        <f>H20+I20</f>
        <v>169855</v>
      </c>
      <c r="K20" s="89" t="s">
        <v>682</v>
      </c>
      <c r="L20" s="556"/>
      <c r="M20" s="556"/>
      <c r="N20" s="556"/>
      <c r="O20" s="161"/>
      <c r="P20" s="164"/>
      <c r="Q20" s="556"/>
      <c r="R20" s="556"/>
      <c r="S20" s="557"/>
    </row>
    <row r="21" spans="1:19" x14ac:dyDescent="0.2">
      <c r="A21" s="1346">
        <f t="shared" si="0"/>
        <v>11</v>
      </c>
      <c r="B21" s="122"/>
      <c r="C21" s="198"/>
      <c r="D21" s="198"/>
      <c r="E21" s="198"/>
      <c r="F21" s="198"/>
      <c r="G21" s="198"/>
      <c r="H21" s="198"/>
      <c r="I21" s="198"/>
      <c r="J21" s="299"/>
      <c r="K21" s="89" t="s">
        <v>380</v>
      </c>
      <c r="L21" s="556"/>
      <c r="M21" s="556"/>
      <c r="N21" s="556"/>
      <c r="O21" s="165"/>
      <c r="P21" s="164"/>
      <c r="Q21" s="556"/>
      <c r="R21" s="556"/>
      <c r="S21" s="557"/>
    </row>
    <row r="22" spans="1:19" s="79" customFormat="1" x14ac:dyDescent="0.2">
      <c r="A22" s="1346">
        <f t="shared" si="0"/>
        <v>12</v>
      </c>
      <c r="B22" s="122" t="s">
        <v>39</v>
      </c>
      <c r="C22" s="198"/>
      <c r="D22" s="198"/>
      <c r="E22" s="198"/>
      <c r="F22" s="198"/>
      <c r="G22" s="198"/>
      <c r="H22" s="198"/>
      <c r="I22" s="198"/>
      <c r="J22" s="299"/>
      <c r="K22" s="89" t="s">
        <v>381</v>
      </c>
      <c r="L22" s="556"/>
      <c r="M22" s="556"/>
      <c r="N22" s="556"/>
      <c r="O22" s="456"/>
      <c r="P22" s="456"/>
      <c r="Q22" s="556"/>
      <c r="R22" s="556"/>
      <c r="S22" s="557"/>
    </row>
    <row r="23" spans="1:19" s="79" customFormat="1" x14ac:dyDescent="0.2">
      <c r="A23" s="1346">
        <f t="shared" si="0"/>
        <v>13</v>
      </c>
      <c r="B23" s="122" t="s">
        <v>40</v>
      </c>
      <c r="C23" s="198"/>
      <c r="D23" s="198"/>
      <c r="E23" s="198"/>
      <c r="F23" s="198"/>
      <c r="G23" s="198"/>
      <c r="H23" s="198"/>
      <c r="I23" s="198"/>
      <c r="J23" s="299"/>
      <c r="K23" s="113"/>
      <c r="L23" s="165"/>
      <c r="M23" s="165"/>
      <c r="N23" s="165"/>
      <c r="O23" s="456"/>
      <c r="P23" s="456"/>
      <c r="Q23" s="165"/>
      <c r="R23" s="165"/>
      <c r="S23" s="301"/>
    </row>
    <row r="24" spans="1:19" x14ac:dyDescent="0.2">
      <c r="A24" s="1346">
        <f t="shared" si="0"/>
        <v>14</v>
      </c>
      <c r="B24" s="109" t="s">
        <v>41</v>
      </c>
      <c r="C24" s="486"/>
      <c r="D24" s="486"/>
      <c r="E24" s="486"/>
      <c r="F24" s="486"/>
      <c r="G24" s="486"/>
      <c r="H24" s="486"/>
      <c r="I24" s="486"/>
      <c r="J24" s="1397"/>
      <c r="K24" s="114" t="s">
        <v>63</v>
      </c>
      <c r="L24" s="199">
        <f>SUM(L12:L22)</f>
        <v>214346</v>
      </c>
      <c r="M24" s="199">
        <f>SUM(M12:M22)</f>
        <v>231334</v>
      </c>
      <c r="N24" s="199">
        <f>SUM(N12:N22)</f>
        <v>445680</v>
      </c>
      <c r="O24" s="164">
        <f>SUM(O12:O23)</f>
        <v>0</v>
      </c>
      <c r="P24" s="164">
        <f>SUM(P12:P23)</f>
        <v>0</v>
      </c>
      <c r="Q24" s="199">
        <f>SUM(Q12:Q22)</f>
        <v>214346</v>
      </c>
      <c r="R24" s="199">
        <f>SUM(R12:R22)</f>
        <v>231334</v>
      </c>
      <c r="S24" s="302">
        <f>SUM(S12:S22)</f>
        <v>445680</v>
      </c>
    </row>
    <row r="25" spans="1:19" x14ac:dyDescent="0.2">
      <c r="A25" s="1346">
        <f t="shared" si="0"/>
        <v>15</v>
      </c>
      <c r="B25" s="109" t="s">
        <v>42</v>
      </c>
      <c r="C25" s="198">
        <v>0</v>
      </c>
      <c r="D25" s="198"/>
      <c r="E25" s="198">
        <f>D25+C25</f>
        <v>0</v>
      </c>
      <c r="F25" s="198"/>
      <c r="G25" s="198"/>
      <c r="H25" s="198"/>
      <c r="I25" s="198"/>
      <c r="J25" s="299"/>
      <c r="K25" s="113"/>
      <c r="L25" s="165"/>
      <c r="M25" s="165"/>
      <c r="N25" s="165"/>
      <c r="O25" s="164"/>
      <c r="P25" s="164"/>
      <c r="Q25" s="165"/>
      <c r="R25" s="165"/>
      <c r="S25" s="301"/>
    </row>
    <row r="26" spans="1:19" x14ac:dyDescent="0.2">
      <c r="A26" s="1346">
        <f t="shared" si="0"/>
        <v>16</v>
      </c>
      <c r="B26" s="109" t="s">
        <v>43</v>
      </c>
      <c r="C26" s="373"/>
      <c r="D26" s="373"/>
      <c r="E26" s="373"/>
      <c r="F26" s="373"/>
      <c r="G26" s="373"/>
      <c r="H26" s="373"/>
      <c r="I26" s="373"/>
      <c r="J26" s="326"/>
      <c r="K26" s="90" t="s">
        <v>32</v>
      </c>
      <c r="L26" s="201"/>
      <c r="M26" s="201"/>
      <c r="N26" s="165"/>
      <c r="O26" s="164"/>
      <c r="P26" s="164"/>
      <c r="Q26" s="201"/>
      <c r="R26" s="201"/>
      <c r="S26" s="301"/>
    </row>
    <row r="27" spans="1:19" x14ac:dyDescent="0.2">
      <c r="A27" s="1346">
        <f t="shared" si="0"/>
        <v>17</v>
      </c>
      <c r="B27" s="109" t="s">
        <v>44</v>
      </c>
      <c r="C27" s="161"/>
      <c r="D27" s="161"/>
      <c r="E27" s="161"/>
      <c r="F27" s="161"/>
      <c r="G27" s="161"/>
      <c r="H27" s="161"/>
      <c r="I27" s="161"/>
      <c r="J27" s="300"/>
      <c r="K27" s="89" t="s">
        <v>232</v>
      </c>
      <c r="L27" s="165"/>
      <c r="M27" s="165">
        <v>5916</v>
      </c>
      <c r="N27" s="165">
        <f>SUM(L27:M27)</f>
        <v>5916</v>
      </c>
      <c r="O27" s="164"/>
      <c r="P27" s="164"/>
      <c r="Q27" s="165">
        <f>L27+O27</f>
        <v>0</v>
      </c>
      <c r="R27" s="165">
        <f>M27+P27</f>
        <v>5916</v>
      </c>
      <c r="S27" s="301">
        <f>SUM(Q27:R27)</f>
        <v>5916</v>
      </c>
    </row>
    <row r="28" spans="1:19" x14ac:dyDescent="0.2">
      <c r="A28" s="1346">
        <f t="shared" si="0"/>
        <v>18</v>
      </c>
      <c r="B28" s="109"/>
      <c r="C28" s="161"/>
      <c r="D28" s="161"/>
      <c r="E28" s="161"/>
      <c r="F28" s="161"/>
      <c r="G28" s="161"/>
      <c r="H28" s="161"/>
      <c r="I28" s="161"/>
      <c r="J28" s="300"/>
      <c r="K28" s="89" t="s">
        <v>29</v>
      </c>
      <c r="L28" s="165"/>
      <c r="M28" s="165"/>
      <c r="N28" s="165"/>
      <c r="O28" s="164"/>
      <c r="P28" s="164"/>
      <c r="Q28" s="165"/>
      <c r="R28" s="165"/>
      <c r="S28" s="301"/>
    </row>
    <row r="29" spans="1:19" x14ac:dyDescent="0.2">
      <c r="A29" s="1346">
        <f t="shared" si="0"/>
        <v>19</v>
      </c>
      <c r="B29" s="122" t="s">
        <v>47</v>
      </c>
      <c r="C29" s="161"/>
      <c r="D29" s="161"/>
      <c r="E29" s="161"/>
      <c r="F29" s="161"/>
      <c r="G29" s="161"/>
      <c r="H29" s="161"/>
      <c r="I29" s="161"/>
      <c r="J29" s="300"/>
      <c r="K29" s="89" t="s">
        <v>30</v>
      </c>
      <c r="L29" s="165"/>
      <c r="M29" s="165"/>
      <c r="N29" s="165"/>
      <c r="O29" s="164"/>
      <c r="P29" s="164"/>
      <c r="Q29" s="165"/>
      <c r="R29" s="165"/>
      <c r="S29" s="301"/>
    </row>
    <row r="30" spans="1:19" s="79" customFormat="1" x14ac:dyDescent="0.2">
      <c r="A30" s="1346">
        <f t="shared" si="0"/>
        <v>20</v>
      </c>
      <c r="B30" s="122" t="s">
        <v>45</v>
      </c>
      <c r="C30" s="161"/>
      <c r="D30" s="161"/>
      <c r="E30" s="161"/>
      <c r="F30" s="161"/>
      <c r="G30" s="161"/>
      <c r="H30" s="161"/>
      <c r="I30" s="161"/>
      <c r="J30" s="300"/>
      <c r="K30" s="89" t="s">
        <v>389</v>
      </c>
      <c r="L30" s="165"/>
      <c r="M30" s="165"/>
      <c r="N30" s="165"/>
      <c r="O30" s="456"/>
      <c r="P30" s="456"/>
      <c r="Q30" s="165"/>
      <c r="R30" s="165"/>
      <c r="S30" s="301"/>
    </row>
    <row r="31" spans="1:19" x14ac:dyDescent="0.2">
      <c r="A31" s="1346">
        <f t="shared" si="0"/>
        <v>21</v>
      </c>
      <c r="B31" s="122"/>
      <c r="C31" s="161"/>
      <c r="D31" s="161"/>
      <c r="E31" s="161"/>
      <c r="F31" s="161"/>
      <c r="G31" s="161"/>
      <c r="H31" s="161"/>
      <c r="I31" s="161"/>
      <c r="J31" s="300"/>
      <c r="K31" s="89" t="s">
        <v>386</v>
      </c>
      <c r="L31" s="165"/>
      <c r="M31" s="165"/>
      <c r="N31" s="165"/>
      <c r="O31" s="164"/>
      <c r="P31" s="164"/>
      <c r="Q31" s="165"/>
      <c r="R31" s="165"/>
      <c r="S31" s="301"/>
    </row>
    <row r="32" spans="1:19" s="9" customFormat="1" x14ac:dyDescent="0.2">
      <c r="A32" s="1346">
        <f t="shared" si="0"/>
        <v>22</v>
      </c>
      <c r="B32" s="1384" t="s">
        <v>49</v>
      </c>
      <c r="C32" s="500">
        <f>C14+C20</f>
        <v>20420</v>
      </c>
      <c r="D32" s="500">
        <f>D14+D20</f>
        <v>170181</v>
      </c>
      <c r="E32" s="500">
        <f>E14+E20</f>
        <v>190601</v>
      </c>
      <c r="F32" s="500">
        <f>F13+F14+F20+F29</f>
        <v>0</v>
      </c>
      <c r="G32" s="500">
        <f>G13+G14+G20+G29</f>
        <v>0</v>
      </c>
      <c r="H32" s="500">
        <f>H14+H20</f>
        <v>20420</v>
      </c>
      <c r="I32" s="500">
        <f>I14+I20</f>
        <v>170181</v>
      </c>
      <c r="J32" s="1390">
        <f>H32+I32</f>
        <v>190601</v>
      </c>
      <c r="K32" s="89" t="s">
        <v>382</v>
      </c>
      <c r="L32" s="165"/>
      <c r="M32" s="165"/>
      <c r="N32" s="165"/>
      <c r="O32" s="501"/>
      <c r="P32" s="501"/>
      <c r="Q32" s="165"/>
      <c r="R32" s="165"/>
      <c r="S32" s="301"/>
    </row>
    <row r="33" spans="1:19" x14ac:dyDescent="0.2">
      <c r="A33" s="1346">
        <f t="shared" si="0"/>
        <v>23</v>
      </c>
      <c r="B33" s="112" t="s">
        <v>64</v>
      </c>
      <c r="C33" s="199">
        <f>C16+C24+C25+C26+C27+C30</f>
        <v>0</v>
      </c>
      <c r="D33" s="199">
        <f t="shared" ref="D33:E33" si="3">D16+D24+D25+D26+D27+D30</f>
        <v>0</v>
      </c>
      <c r="E33" s="199">
        <f t="shared" si="3"/>
        <v>0</v>
      </c>
      <c r="F33" s="199">
        <v>0</v>
      </c>
      <c r="G33" s="199">
        <v>0</v>
      </c>
      <c r="H33" s="500">
        <f>C33+F33</f>
        <v>0</v>
      </c>
      <c r="I33" s="500">
        <f>D33+G33</f>
        <v>0</v>
      </c>
      <c r="J33" s="1390">
        <f>H33+I33</f>
        <v>0</v>
      </c>
      <c r="K33" s="660" t="s">
        <v>65</v>
      </c>
      <c r="L33" s="199">
        <f>SUM(L27:L32)</f>
        <v>0</v>
      </c>
      <c r="M33" s="199">
        <f>SUM(M27:M32)</f>
        <v>5916</v>
      </c>
      <c r="N33" s="199">
        <f>SUM(N27:N31)</f>
        <v>5916</v>
      </c>
      <c r="O33" s="164">
        <f>SUM(O27:O32)</f>
        <v>0</v>
      </c>
      <c r="P33" s="164">
        <f>SUM(P27:P32)</f>
        <v>0</v>
      </c>
      <c r="Q33" s="199">
        <f>SUM(Q27:Q32)</f>
        <v>0</v>
      </c>
      <c r="R33" s="199">
        <f>SUM(R27:R32)</f>
        <v>5916</v>
      </c>
      <c r="S33" s="302">
        <f>SUM(S27:S31)</f>
        <v>5916</v>
      </c>
    </row>
    <row r="34" spans="1:19" x14ac:dyDescent="0.2">
      <c r="A34" s="1346">
        <f t="shared" si="0"/>
        <v>24</v>
      </c>
      <c r="B34" s="120" t="s">
        <v>48</v>
      </c>
      <c r="C34" s="201">
        <f>SUM(C32:C33)</f>
        <v>20420</v>
      </c>
      <c r="D34" s="201">
        <f>SUM(D32:D33)</f>
        <v>170181</v>
      </c>
      <c r="E34" s="201">
        <f>SUM(C34:D34)</f>
        <v>190601</v>
      </c>
      <c r="F34" s="201">
        <f>SUM(F32:F33)</f>
        <v>0</v>
      </c>
      <c r="G34" s="201">
        <f>SUM(G32:G33)</f>
        <v>0</v>
      </c>
      <c r="H34" s="201">
        <f>H32+H33</f>
        <v>20420</v>
      </c>
      <c r="I34" s="201">
        <f>I32+I33</f>
        <v>170181</v>
      </c>
      <c r="J34" s="282">
        <f>H34+I34</f>
        <v>190601</v>
      </c>
      <c r="K34" s="121" t="s">
        <v>66</v>
      </c>
      <c r="L34" s="201">
        <f t="shared" ref="L34:S34" si="4">L24+L33</f>
        <v>214346</v>
      </c>
      <c r="M34" s="201">
        <f t="shared" si="4"/>
        <v>237250</v>
      </c>
      <c r="N34" s="201">
        <f t="shared" si="4"/>
        <v>451596</v>
      </c>
      <c r="O34" s="164">
        <f t="shared" si="4"/>
        <v>0</v>
      </c>
      <c r="P34" s="164">
        <f t="shared" si="4"/>
        <v>0</v>
      </c>
      <c r="Q34" s="201">
        <f t="shared" si="4"/>
        <v>214346</v>
      </c>
      <c r="R34" s="201">
        <f t="shared" si="4"/>
        <v>237250</v>
      </c>
      <c r="S34" s="282">
        <f t="shared" si="4"/>
        <v>451596</v>
      </c>
    </row>
    <row r="35" spans="1:19" x14ac:dyDescent="0.2">
      <c r="A35" s="1346">
        <f t="shared" si="0"/>
        <v>25</v>
      </c>
      <c r="B35" s="122"/>
      <c r="C35" s="165"/>
      <c r="D35" s="165"/>
      <c r="E35" s="165"/>
      <c r="F35" s="165"/>
      <c r="G35" s="165"/>
      <c r="H35" s="165"/>
      <c r="I35" s="165"/>
      <c r="J35" s="301"/>
      <c r="K35" s="113"/>
      <c r="L35" s="165"/>
      <c r="M35" s="165"/>
      <c r="N35" s="165"/>
      <c r="O35" s="164"/>
      <c r="P35" s="164"/>
      <c r="Q35" s="165"/>
      <c r="R35" s="165"/>
      <c r="S35" s="301"/>
    </row>
    <row r="36" spans="1:19" x14ac:dyDescent="0.2">
      <c r="A36" s="1346">
        <f t="shared" si="0"/>
        <v>26</v>
      </c>
      <c r="B36" s="122"/>
      <c r="C36" s="165"/>
      <c r="D36" s="165"/>
      <c r="E36" s="165"/>
      <c r="F36" s="165"/>
      <c r="G36" s="165"/>
      <c r="H36" s="165"/>
      <c r="I36" s="165"/>
      <c r="J36" s="301"/>
      <c r="K36" s="114"/>
      <c r="L36" s="199"/>
      <c r="M36" s="199"/>
      <c r="N36" s="199"/>
      <c r="O36" s="164"/>
      <c r="P36" s="164"/>
      <c r="Q36" s="199"/>
      <c r="R36" s="199"/>
      <c r="S36" s="302"/>
    </row>
    <row r="37" spans="1:19" s="9" customFormat="1" x14ac:dyDescent="0.2">
      <c r="A37" s="1346">
        <f t="shared" si="0"/>
        <v>27</v>
      </c>
      <c r="B37" s="122"/>
      <c r="C37" s="165"/>
      <c r="D37" s="165"/>
      <c r="E37" s="165"/>
      <c r="F37" s="165"/>
      <c r="G37" s="165"/>
      <c r="H37" s="165"/>
      <c r="I37" s="165"/>
      <c r="J37" s="301"/>
      <c r="K37" s="113"/>
      <c r="L37" s="165"/>
      <c r="M37" s="165"/>
      <c r="N37" s="165"/>
      <c r="O37" s="501"/>
      <c r="P37" s="501"/>
      <c r="Q37" s="165"/>
      <c r="R37" s="165"/>
      <c r="S37" s="301"/>
    </row>
    <row r="38" spans="1:19" s="9" customFormat="1" x14ac:dyDescent="0.2">
      <c r="A38" s="1346">
        <f t="shared" si="0"/>
        <v>28</v>
      </c>
      <c r="B38" s="81" t="s">
        <v>50</v>
      </c>
      <c r="C38" s="373"/>
      <c r="D38" s="373"/>
      <c r="E38" s="373"/>
      <c r="F38" s="373"/>
      <c r="G38" s="373"/>
      <c r="H38" s="373"/>
      <c r="I38" s="373"/>
      <c r="J38" s="326"/>
      <c r="K38" s="90" t="s">
        <v>31</v>
      </c>
      <c r="L38" s="201"/>
      <c r="M38" s="201"/>
      <c r="N38" s="201"/>
      <c r="O38" s="501"/>
      <c r="P38" s="501"/>
      <c r="Q38" s="201"/>
      <c r="R38" s="201"/>
      <c r="S38" s="282"/>
    </row>
    <row r="39" spans="1:19" s="9" customFormat="1" x14ac:dyDescent="0.2">
      <c r="A39" s="1346">
        <f t="shared" si="0"/>
        <v>29</v>
      </c>
      <c r="B39" s="87" t="s">
        <v>598</v>
      </c>
      <c r="C39" s="373"/>
      <c r="D39" s="373"/>
      <c r="E39" s="373"/>
      <c r="F39" s="373"/>
      <c r="G39" s="373"/>
      <c r="H39" s="373"/>
      <c r="I39" s="373"/>
      <c r="J39" s="326"/>
      <c r="K39" s="123" t="s">
        <v>4</v>
      </c>
      <c r="L39" s="668"/>
      <c r="M39" s="1372"/>
      <c r="N39" s="1372"/>
      <c r="O39" s="501"/>
      <c r="P39" s="501"/>
      <c r="Q39" s="668"/>
      <c r="R39" s="1372"/>
      <c r="S39" s="912"/>
    </row>
    <row r="40" spans="1:19" s="9" customFormat="1" x14ac:dyDescent="0.2">
      <c r="A40" s="1346">
        <f t="shared" si="0"/>
        <v>30</v>
      </c>
      <c r="B40" s="109" t="s">
        <v>701</v>
      </c>
      <c r="C40" s="373"/>
      <c r="D40" s="373"/>
      <c r="E40" s="373"/>
      <c r="F40" s="373"/>
      <c r="G40" s="373"/>
      <c r="H40" s="373"/>
      <c r="I40" s="373"/>
      <c r="J40" s="326"/>
      <c r="K40" s="332" t="s">
        <v>3</v>
      </c>
      <c r="L40" s="668"/>
      <c r="M40" s="668"/>
      <c r="N40" s="668"/>
      <c r="O40" s="501"/>
      <c r="P40" s="501"/>
      <c r="Q40" s="668"/>
      <c r="R40" s="668"/>
      <c r="S40" s="669"/>
    </row>
    <row r="41" spans="1:19" x14ac:dyDescent="0.2">
      <c r="A41" s="1346">
        <f t="shared" si="0"/>
        <v>31</v>
      </c>
      <c r="B41" s="76" t="s">
        <v>600</v>
      </c>
      <c r="C41" s="491"/>
      <c r="D41" s="491"/>
      <c r="E41" s="491"/>
      <c r="F41" s="491"/>
      <c r="G41" s="491"/>
      <c r="H41" s="491"/>
      <c r="I41" s="491"/>
      <c r="J41" s="1398"/>
      <c r="K41" s="89" t="s">
        <v>5</v>
      </c>
      <c r="L41" s="668"/>
      <c r="M41" s="668"/>
      <c r="N41" s="668"/>
      <c r="O41" s="164"/>
      <c r="P41" s="164"/>
      <c r="Q41" s="668"/>
      <c r="R41" s="668"/>
      <c r="S41" s="669"/>
    </row>
    <row r="42" spans="1:19" x14ac:dyDescent="0.2">
      <c r="A42" s="1346">
        <f t="shared" si="0"/>
        <v>32</v>
      </c>
      <c r="B42" s="76" t="s">
        <v>189</v>
      </c>
      <c r="C42" s="161"/>
      <c r="D42" s="161"/>
      <c r="E42" s="161"/>
      <c r="F42" s="161"/>
      <c r="G42" s="161"/>
      <c r="H42" s="161"/>
      <c r="I42" s="161"/>
      <c r="J42" s="300"/>
      <c r="K42" s="89" t="s">
        <v>6</v>
      </c>
      <c r="L42" s="668"/>
      <c r="M42" s="668"/>
      <c r="N42" s="668"/>
      <c r="O42" s="164"/>
      <c r="P42" s="164"/>
      <c r="Q42" s="668"/>
      <c r="R42" s="668"/>
      <c r="S42" s="669"/>
    </row>
    <row r="43" spans="1:19" x14ac:dyDescent="0.2">
      <c r="A43" s="1346">
        <f t="shared" si="0"/>
        <v>33</v>
      </c>
      <c r="B43" s="974" t="s">
        <v>190</v>
      </c>
      <c r="C43" s="161"/>
      <c r="D43" s="161">
        <v>20265</v>
      </c>
      <c r="E43" s="161">
        <f>C43+D43</f>
        <v>20265</v>
      </c>
      <c r="F43" s="161"/>
      <c r="G43" s="161"/>
      <c r="H43" s="161">
        <f>C43+F43</f>
        <v>0</v>
      </c>
      <c r="I43" s="161">
        <f>D43+G43</f>
        <v>20265</v>
      </c>
      <c r="J43" s="300">
        <f>H43+I43</f>
        <v>20265</v>
      </c>
      <c r="K43" s="89" t="s">
        <v>7</v>
      </c>
      <c r="L43" s="668"/>
      <c r="M43" s="668"/>
      <c r="N43" s="668"/>
      <c r="O43" s="164"/>
      <c r="P43" s="164"/>
      <c r="Q43" s="668"/>
      <c r="R43" s="668"/>
      <c r="S43" s="669"/>
    </row>
    <row r="44" spans="1:19" x14ac:dyDescent="0.2">
      <c r="A44" s="1346">
        <f t="shared" si="0"/>
        <v>34</v>
      </c>
      <c r="B44" s="974" t="s">
        <v>698</v>
      </c>
      <c r="C44" s="161"/>
      <c r="D44" s="161"/>
      <c r="E44" s="161"/>
      <c r="F44" s="161"/>
      <c r="G44" s="161"/>
      <c r="H44" s="161"/>
      <c r="I44" s="161"/>
      <c r="J44" s="300"/>
      <c r="K44" s="89"/>
      <c r="L44" s="668"/>
      <c r="M44" s="668"/>
      <c r="N44" s="668"/>
      <c r="O44" s="164"/>
      <c r="P44" s="164"/>
      <c r="Q44" s="668"/>
      <c r="R44" s="668"/>
      <c r="S44" s="669"/>
    </row>
    <row r="45" spans="1:19" x14ac:dyDescent="0.2">
      <c r="A45" s="1346">
        <f t="shared" si="0"/>
        <v>35</v>
      </c>
      <c r="B45" s="76" t="s">
        <v>601</v>
      </c>
      <c r="C45" s="161"/>
      <c r="D45" s="161"/>
      <c r="E45" s="161"/>
      <c r="F45" s="161"/>
      <c r="G45" s="161"/>
      <c r="H45" s="161"/>
      <c r="I45" s="161"/>
      <c r="J45" s="300"/>
      <c r="K45" s="89" t="s">
        <v>8</v>
      </c>
      <c r="L45" s="668"/>
      <c r="M45" s="668"/>
      <c r="N45" s="556"/>
      <c r="O45" s="164"/>
      <c r="P45" s="164"/>
      <c r="Q45" s="668"/>
      <c r="R45" s="668"/>
      <c r="S45" s="557"/>
    </row>
    <row r="46" spans="1:19" x14ac:dyDescent="0.2">
      <c r="A46" s="1346">
        <f t="shared" si="0"/>
        <v>36</v>
      </c>
      <c r="B46" s="76" t="s">
        <v>602</v>
      </c>
      <c r="C46" s="373"/>
      <c r="D46" s="373"/>
      <c r="E46" s="373"/>
      <c r="F46" s="373"/>
      <c r="G46" s="373"/>
      <c r="H46" s="373"/>
      <c r="I46" s="373"/>
      <c r="J46" s="326"/>
      <c r="K46" s="89" t="s">
        <v>9</v>
      </c>
      <c r="L46" s="668"/>
      <c r="M46" s="668"/>
      <c r="N46" s="556"/>
      <c r="O46" s="164"/>
      <c r="P46" s="164"/>
      <c r="Q46" s="668"/>
      <c r="R46" s="668"/>
      <c r="S46" s="557"/>
    </row>
    <row r="47" spans="1:19" x14ac:dyDescent="0.2">
      <c r="A47" s="1346">
        <f t="shared" si="0"/>
        <v>37</v>
      </c>
      <c r="B47" s="76" t="s">
        <v>193</v>
      </c>
      <c r="C47" s="161"/>
      <c r="D47" s="161"/>
      <c r="E47" s="161"/>
      <c r="F47" s="161"/>
      <c r="G47" s="161"/>
      <c r="H47" s="161"/>
      <c r="I47" s="161"/>
      <c r="J47" s="300"/>
      <c r="K47" s="89" t="s">
        <v>10</v>
      </c>
      <c r="L47" s="556"/>
      <c r="M47" s="556"/>
      <c r="N47" s="556"/>
      <c r="O47" s="164"/>
      <c r="P47" s="164"/>
      <c r="Q47" s="556"/>
      <c r="R47" s="556"/>
      <c r="S47" s="557"/>
    </row>
    <row r="48" spans="1:19" x14ac:dyDescent="0.2">
      <c r="A48" s="1346">
        <f t="shared" si="0"/>
        <v>38</v>
      </c>
      <c r="B48" s="974" t="s">
        <v>194</v>
      </c>
      <c r="C48" s="161">
        <f>L24-(C32+C43)</f>
        <v>193926</v>
      </c>
      <c r="D48" s="161">
        <f>M24-(D32+D43)</f>
        <v>40888</v>
      </c>
      <c r="E48" s="161">
        <f>N24-(E32+E43)</f>
        <v>234814</v>
      </c>
      <c r="F48" s="161">
        <f>O24-(F32+F43)</f>
        <v>0</v>
      </c>
      <c r="G48" s="161">
        <f>P24-(G32+G43)</f>
        <v>0</v>
      </c>
      <c r="H48" s="161">
        <f>C48+F48</f>
        <v>193926</v>
      </c>
      <c r="I48" s="161">
        <f>D48+G48</f>
        <v>40888</v>
      </c>
      <c r="J48" s="300">
        <f>H48+I48</f>
        <v>234814</v>
      </c>
      <c r="K48" s="89" t="s">
        <v>11</v>
      </c>
      <c r="L48" s="556"/>
      <c r="M48" s="556"/>
      <c r="N48" s="556"/>
      <c r="O48" s="164"/>
      <c r="P48" s="164"/>
      <c r="Q48" s="556"/>
      <c r="R48" s="556"/>
      <c r="S48" s="557"/>
    </row>
    <row r="49" spans="1:19" x14ac:dyDescent="0.2">
      <c r="A49" s="1346">
        <f t="shared" si="0"/>
        <v>39</v>
      </c>
      <c r="B49" s="974" t="s">
        <v>195</v>
      </c>
      <c r="C49" s="161">
        <f>L33-C33</f>
        <v>0</v>
      </c>
      <c r="D49" s="161">
        <v>5916</v>
      </c>
      <c r="E49" s="161">
        <f>N33-E33</f>
        <v>5916</v>
      </c>
      <c r="F49" s="161">
        <f>O33-F33</f>
        <v>0</v>
      </c>
      <c r="G49" s="161">
        <f>P33-G33</f>
        <v>0</v>
      </c>
      <c r="H49" s="161">
        <f>C49+F49</f>
        <v>0</v>
      </c>
      <c r="I49" s="161">
        <f>D49+G49</f>
        <v>5916</v>
      </c>
      <c r="J49" s="300">
        <f>H49+I49</f>
        <v>5916</v>
      </c>
      <c r="K49" s="89" t="s">
        <v>12</v>
      </c>
      <c r="L49" s="556"/>
      <c r="M49" s="556"/>
      <c r="N49" s="556"/>
      <c r="O49" s="164"/>
      <c r="P49" s="164"/>
      <c r="Q49" s="556"/>
      <c r="R49" s="556"/>
      <c r="S49" s="557"/>
    </row>
    <row r="50" spans="1:19" x14ac:dyDescent="0.2">
      <c r="A50" s="1346">
        <f t="shared" si="0"/>
        <v>40</v>
      </c>
      <c r="B50" s="76" t="s">
        <v>1</v>
      </c>
      <c r="C50" s="161"/>
      <c r="D50" s="161"/>
      <c r="E50" s="161"/>
      <c r="F50" s="161"/>
      <c r="G50" s="161"/>
      <c r="H50" s="161"/>
      <c r="I50" s="161"/>
      <c r="J50" s="300"/>
      <c r="K50" s="89" t="s">
        <v>13</v>
      </c>
      <c r="L50" s="556"/>
      <c r="M50" s="556"/>
      <c r="N50" s="556"/>
      <c r="O50" s="164"/>
      <c r="P50" s="164"/>
      <c r="Q50" s="556"/>
      <c r="R50" s="556"/>
      <c r="S50" s="557"/>
    </row>
    <row r="51" spans="1:19" x14ac:dyDescent="0.2">
      <c r="A51" s="1346">
        <f t="shared" si="0"/>
        <v>41</v>
      </c>
      <c r="B51" s="76"/>
      <c r="C51" s="161"/>
      <c r="D51" s="161"/>
      <c r="E51" s="161"/>
      <c r="F51" s="161"/>
      <c r="G51" s="161"/>
      <c r="H51" s="161"/>
      <c r="I51" s="161"/>
      <c r="J51" s="300"/>
      <c r="K51" s="89" t="s">
        <v>14</v>
      </c>
      <c r="L51" s="556"/>
      <c r="M51" s="556"/>
      <c r="N51" s="556"/>
      <c r="O51" s="164"/>
      <c r="P51" s="164"/>
      <c r="Q51" s="556"/>
      <c r="R51" s="556"/>
      <c r="S51" s="557"/>
    </row>
    <row r="52" spans="1:19" x14ac:dyDescent="0.2">
      <c r="A52" s="1346">
        <f t="shared" si="0"/>
        <v>42</v>
      </c>
      <c r="B52" s="76"/>
      <c r="C52" s="161"/>
      <c r="D52" s="161"/>
      <c r="E52" s="161"/>
      <c r="F52" s="161"/>
      <c r="G52" s="161"/>
      <c r="H52" s="161"/>
      <c r="I52" s="161"/>
      <c r="J52" s="300"/>
      <c r="K52" s="89" t="s">
        <v>15</v>
      </c>
      <c r="L52" s="556"/>
      <c r="M52" s="556"/>
      <c r="N52" s="556"/>
      <c r="O52" s="164"/>
      <c r="P52" s="164"/>
      <c r="Q52" s="556"/>
      <c r="R52" s="556"/>
      <c r="S52" s="557"/>
    </row>
    <row r="53" spans="1:19" ht="12" thickBot="1" x14ac:dyDescent="0.25">
      <c r="A53" s="1348">
        <f t="shared" si="0"/>
        <v>43</v>
      </c>
      <c r="B53" s="1431" t="s">
        <v>390</v>
      </c>
      <c r="C53" s="1432">
        <f>SUM(C39:C51)</f>
        <v>193926</v>
      </c>
      <c r="D53" s="1432">
        <f>SUM(D39:D51)</f>
        <v>67069</v>
      </c>
      <c r="E53" s="1432">
        <f>SUM(E39:E51)</f>
        <v>260995</v>
      </c>
      <c r="F53" s="1432">
        <f>SUM(F39:F52)</f>
        <v>0</v>
      </c>
      <c r="G53" s="1432">
        <f>SUM(G39:G52)</f>
        <v>0</v>
      </c>
      <c r="H53" s="1432">
        <f>C53+F53</f>
        <v>193926</v>
      </c>
      <c r="I53" s="1432">
        <f>D53+G53</f>
        <v>67069</v>
      </c>
      <c r="J53" s="1433">
        <f>H53+I53</f>
        <v>260995</v>
      </c>
      <c r="K53" s="90" t="s">
        <v>383</v>
      </c>
      <c r="L53" s="201">
        <f>SUM(L39:L52)</f>
        <v>0</v>
      </c>
      <c r="M53" s="201">
        <f>SUM(M39:M52)</f>
        <v>0</v>
      </c>
      <c r="N53" s="201">
        <f>SUM(N39:N52)</f>
        <v>0</v>
      </c>
      <c r="O53" s="164">
        <v>0</v>
      </c>
      <c r="P53" s="164">
        <v>0</v>
      </c>
      <c r="Q53" s="201">
        <f>SUM(Q39:Q52)</f>
        <v>0</v>
      </c>
      <c r="R53" s="201">
        <f>SUM(R39:R52)</f>
        <v>0</v>
      </c>
      <c r="S53" s="1380">
        <f>SUM(S39:S52)</f>
        <v>0</v>
      </c>
    </row>
    <row r="54" spans="1:19" ht="12" thickBot="1" x14ac:dyDescent="0.25">
      <c r="A54" s="574">
        <f t="shared" si="0"/>
        <v>44</v>
      </c>
      <c r="B54" s="321" t="s">
        <v>385</v>
      </c>
      <c r="C54" s="170">
        <f>C34+C53</f>
        <v>214346</v>
      </c>
      <c r="D54" s="170">
        <f>D34+D53</f>
        <v>237250</v>
      </c>
      <c r="E54" s="170">
        <f>E34+E53</f>
        <v>451596</v>
      </c>
      <c r="F54" s="170">
        <f>F34+F53</f>
        <v>0</v>
      </c>
      <c r="G54" s="170">
        <f>G34+G53</f>
        <v>0</v>
      </c>
      <c r="H54" s="170">
        <f>C54+F54</f>
        <v>214346</v>
      </c>
      <c r="I54" s="170">
        <f>D54+G54</f>
        <v>237250</v>
      </c>
      <c r="J54" s="1378">
        <f>H54+I54</f>
        <v>451596</v>
      </c>
      <c r="K54" s="1379" t="s">
        <v>384</v>
      </c>
      <c r="L54" s="170">
        <f>L34+L53</f>
        <v>214346</v>
      </c>
      <c r="M54" s="528">
        <f>M34+M53</f>
        <v>237250</v>
      </c>
      <c r="N54" s="528">
        <f>N34+N53</f>
        <v>451596</v>
      </c>
      <c r="O54" s="519">
        <f>O34+O53</f>
        <v>0</v>
      </c>
      <c r="P54" s="519">
        <f>P24++P33+P53</f>
        <v>0</v>
      </c>
      <c r="Q54" s="170">
        <f>Q34+Q53</f>
        <v>214346</v>
      </c>
      <c r="R54" s="528">
        <f>R34+R53</f>
        <v>237250</v>
      </c>
      <c r="S54" s="529">
        <f>S34+S53</f>
        <v>451596</v>
      </c>
    </row>
    <row r="55" spans="1:19" x14ac:dyDescent="0.2">
      <c r="B55" s="125"/>
      <c r="C55" s="124"/>
      <c r="D55" s="124"/>
      <c r="E55" s="124"/>
      <c r="F55" s="124"/>
      <c r="G55" s="124"/>
      <c r="H55" s="124"/>
      <c r="I55" s="124"/>
      <c r="J55" s="124"/>
      <c r="K55" s="124"/>
      <c r="L55" s="124"/>
      <c r="M55" s="131"/>
      <c r="N55" s="131"/>
      <c r="O55" s="8"/>
    </row>
    <row r="56" spans="1:19" x14ac:dyDescent="0.2">
      <c r="O56" s="8"/>
    </row>
  </sheetData>
  <sheetProtection selectLockedCells="1" selectUnlockedCells="1"/>
  <mergeCells count="16">
    <mergeCell ref="B1:S1"/>
    <mergeCell ref="A4:S4"/>
    <mergeCell ref="A5:S5"/>
    <mergeCell ref="A6:S6"/>
    <mergeCell ref="A7:S7"/>
    <mergeCell ref="O9:P9"/>
    <mergeCell ref="Q9:S9"/>
    <mergeCell ref="L8:S8"/>
    <mergeCell ref="A8:A10"/>
    <mergeCell ref="B8:B9"/>
    <mergeCell ref="K8:K9"/>
    <mergeCell ref="C9:E9"/>
    <mergeCell ref="L9:N9"/>
    <mergeCell ref="F9:G9"/>
    <mergeCell ref="H9:J9"/>
    <mergeCell ref="C8:J8"/>
  </mergeCells>
  <phoneticPr fontId="33" type="noConversion"/>
  <pageMargins left="0.19685039370078741" right="0.19685039370078741" top="0.19685039370078741" bottom="0.19685039370078741" header="0.51181102362204722" footer="0.51181102362204722"/>
  <pageSetup paperSize="9" scale="64" firstPageNumber="0" orientation="landscape" horizontalDpi="4294967293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>
    <tabColor rgb="FF00B050"/>
  </sheetPr>
  <dimension ref="A1"/>
  <sheetViews>
    <sheetView workbookViewId="0"/>
  </sheetViews>
  <sheetFormatPr defaultRowHeight="12.75" x14ac:dyDescent="0.2"/>
  <sheetData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B0F0"/>
    <pageSetUpPr fitToPage="1"/>
  </sheetPr>
  <dimension ref="A1:Y47"/>
  <sheetViews>
    <sheetView zoomScale="120" workbookViewId="0">
      <selection activeCell="B1" sqref="B1:J1"/>
    </sheetView>
  </sheetViews>
  <sheetFormatPr defaultColWidth="9.140625" defaultRowHeight="11.25" x14ac:dyDescent="0.2"/>
  <cols>
    <col min="1" max="1" width="4.85546875" style="100" customWidth="1"/>
    <col min="2" max="2" width="43.5703125" style="100" customWidth="1"/>
    <col min="3" max="3" width="10.140625" style="101" customWidth="1"/>
    <col min="4" max="4" width="11.140625" style="101" customWidth="1"/>
    <col min="5" max="5" width="11.28515625" style="101" customWidth="1"/>
    <col min="6" max="6" width="32.42578125" style="101" customWidth="1"/>
    <col min="7" max="7" width="11.5703125" style="101" customWidth="1"/>
    <col min="8" max="8" width="14.7109375" style="101" customWidth="1"/>
    <col min="9" max="9" width="14.5703125" style="101" customWidth="1"/>
    <col min="10" max="25" width="9.140625" style="100"/>
    <col min="26" max="16384" width="9.140625" style="8"/>
  </cols>
  <sheetData>
    <row r="1" spans="1:25" ht="12.75" customHeight="1" x14ac:dyDescent="0.2">
      <c r="B1" s="1454" t="s">
        <v>1216</v>
      </c>
      <c r="C1" s="1454"/>
      <c r="D1" s="1454"/>
      <c r="E1" s="1454"/>
      <c r="F1" s="1454"/>
      <c r="G1" s="1454"/>
      <c r="H1" s="1454"/>
      <c r="I1" s="1454"/>
      <c r="J1" s="1454"/>
    </row>
    <row r="2" spans="1:25" x14ac:dyDescent="0.2">
      <c r="B2" s="344"/>
      <c r="I2" s="102"/>
    </row>
    <row r="3" spans="1:25" s="77" customFormat="1" x14ac:dyDescent="0.2">
      <c r="A3" s="103"/>
      <c r="B3" s="1455" t="s">
        <v>51</v>
      </c>
      <c r="C3" s="1455"/>
      <c r="D3" s="1455"/>
      <c r="E3" s="1455"/>
      <c r="F3" s="1455"/>
      <c r="G3" s="1455"/>
      <c r="H3" s="1455"/>
      <c r="I3" s="1455"/>
      <c r="J3" s="103"/>
      <c r="K3" s="103"/>
      <c r="L3" s="103"/>
      <c r="M3" s="103"/>
      <c r="N3" s="103"/>
      <c r="O3" s="103"/>
      <c r="P3" s="103"/>
      <c r="Q3" s="103"/>
      <c r="R3" s="103"/>
      <c r="S3" s="103"/>
      <c r="T3" s="103"/>
      <c r="U3" s="103"/>
      <c r="V3" s="103"/>
      <c r="W3" s="103"/>
      <c r="X3" s="103"/>
      <c r="Y3" s="103"/>
    </row>
    <row r="4" spans="1:25" s="77" customFormat="1" x14ac:dyDescent="0.2">
      <c r="A4" s="103"/>
      <c r="B4" s="1455" t="s">
        <v>915</v>
      </c>
      <c r="C4" s="1455"/>
      <c r="D4" s="1455"/>
      <c r="E4" s="1455"/>
      <c r="F4" s="1455"/>
      <c r="G4" s="1455"/>
      <c r="H4" s="1455"/>
      <c r="I4" s="1455"/>
      <c r="J4" s="103"/>
      <c r="K4" s="103"/>
      <c r="L4" s="103"/>
      <c r="M4" s="103"/>
      <c r="N4" s="103"/>
      <c r="O4" s="103"/>
      <c r="P4" s="103"/>
      <c r="Q4" s="103"/>
      <c r="R4" s="103"/>
      <c r="S4" s="103"/>
      <c r="T4" s="103"/>
      <c r="U4" s="103"/>
      <c r="V4" s="103"/>
      <c r="W4" s="103"/>
      <c r="X4" s="103"/>
      <c r="Y4" s="103"/>
    </row>
    <row r="5" spans="1:25" s="77" customFormat="1" ht="12.75" customHeight="1" x14ac:dyDescent="0.2">
      <c r="A5" s="1471" t="s">
        <v>249</v>
      </c>
      <c r="B5" s="1471"/>
      <c r="C5" s="1471"/>
      <c r="D5" s="1471"/>
      <c r="E5" s="1471"/>
      <c r="F5" s="1471"/>
      <c r="G5" s="1471"/>
      <c r="H5" s="1471"/>
      <c r="I5" s="1471"/>
      <c r="J5" s="103"/>
      <c r="K5" s="103"/>
      <c r="L5" s="103"/>
      <c r="M5" s="103"/>
      <c r="N5" s="103"/>
      <c r="O5" s="103"/>
      <c r="P5" s="103"/>
      <c r="Q5" s="103"/>
      <c r="R5" s="103"/>
      <c r="S5" s="103"/>
      <c r="T5" s="103"/>
      <c r="U5" s="103"/>
      <c r="V5" s="103"/>
      <c r="W5" s="103"/>
      <c r="X5" s="103"/>
      <c r="Y5" s="103"/>
    </row>
    <row r="6" spans="1:25" s="77" customFormat="1" ht="12.75" customHeight="1" x14ac:dyDescent="0.2">
      <c r="A6" s="1472" t="s">
        <v>53</v>
      </c>
      <c r="B6" s="1473" t="s">
        <v>54</v>
      </c>
      <c r="C6" s="1474" t="s">
        <v>55</v>
      </c>
      <c r="D6" s="1474"/>
      <c r="E6" s="1475"/>
      <c r="F6" s="1476" t="s">
        <v>56</v>
      </c>
      <c r="G6" s="1477" t="s">
        <v>57</v>
      </c>
      <c r="H6" s="1478"/>
      <c r="I6" s="1479"/>
      <c r="J6" s="103"/>
      <c r="K6" s="103"/>
      <c r="L6" s="103"/>
      <c r="M6" s="103"/>
      <c r="N6" s="103"/>
      <c r="O6" s="103"/>
      <c r="P6" s="103"/>
      <c r="Q6" s="103"/>
      <c r="R6" s="103"/>
      <c r="S6" s="103"/>
    </row>
    <row r="7" spans="1:25" s="77" customFormat="1" ht="12.75" customHeight="1" x14ac:dyDescent="0.2">
      <c r="A7" s="1472"/>
      <c r="B7" s="1473"/>
      <c r="C7" s="1468" t="s">
        <v>847</v>
      </c>
      <c r="D7" s="1468"/>
      <c r="E7" s="1469"/>
      <c r="F7" s="1476"/>
      <c r="G7" s="1468" t="s">
        <v>847</v>
      </c>
      <c r="H7" s="1468"/>
      <c r="I7" s="1470"/>
      <c r="J7" s="103"/>
      <c r="K7" s="103"/>
      <c r="L7" s="103"/>
      <c r="M7" s="103"/>
      <c r="N7" s="103"/>
      <c r="O7" s="103"/>
      <c r="P7" s="103"/>
      <c r="Q7" s="103"/>
      <c r="R7" s="103"/>
      <c r="S7" s="103"/>
    </row>
    <row r="8" spans="1:25" s="78" customFormat="1" ht="36.6" customHeight="1" x14ac:dyDescent="0.2">
      <c r="A8" s="1472"/>
      <c r="B8" s="493" t="s">
        <v>58</v>
      </c>
      <c r="C8" s="494" t="s">
        <v>59</v>
      </c>
      <c r="D8" s="494" t="s">
        <v>60</v>
      </c>
      <c r="E8" s="495" t="s">
        <v>61</v>
      </c>
      <c r="F8" s="496" t="s">
        <v>62</v>
      </c>
      <c r="G8" s="197" t="s">
        <v>59</v>
      </c>
      <c r="H8" s="197" t="s">
        <v>60</v>
      </c>
      <c r="I8" s="885" t="s">
        <v>61</v>
      </c>
      <c r="J8" s="884"/>
      <c r="K8" s="129"/>
      <c r="L8" s="129"/>
      <c r="M8" s="129"/>
      <c r="N8" s="129"/>
      <c r="O8" s="129"/>
      <c r="P8" s="129"/>
      <c r="Q8" s="129"/>
      <c r="R8" s="129"/>
      <c r="S8" s="129"/>
    </row>
    <row r="9" spans="1:25" ht="11.45" customHeight="1" x14ac:dyDescent="0.2">
      <c r="A9" s="1349">
        <v>1</v>
      </c>
      <c r="B9" s="497" t="s">
        <v>22</v>
      </c>
      <c r="C9" s="498"/>
      <c r="D9" s="498"/>
      <c r="E9" s="498"/>
      <c r="F9" s="499" t="s">
        <v>23</v>
      </c>
      <c r="G9" s="202"/>
      <c r="H9" s="202"/>
      <c r="I9" s="298"/>
      <c r="J9" s="126"/>
      <c r="T9" s="8"/>
      <c r="U9" s="8"/>
      <c r="V9" s="8"/>
      <c r="W9" s="8"/>
      <c r="X9" s="8"/>
      <c r="Y9" s="8"/>
    </row>
    <row r="10" spans="1:25" x14ac:dyDescent="0.2">
      <c r="A10" s="1350">
        <f>A9+1</f>
        <v>2</v>
      </c>
      <c r="B10" s="40" t="s">
        <v>33</v>
      </c>
      <c r="C10" s="166"/>
      <c r="D10" s="166"/>
      <c r="E10" s="161">
        <f>SUM(C10:D10)</f>
        <v>0</v>
      </c>
      <c r="F10" s="319" t="s">
        <v>24</v>
      </c>
      <c r="G10" s="161">
        <f>Össz.önkor.mérleg.!L10</f>
        <v>415633</v>
      </c>
      <c r="H10" s="161">
        <f>Össz.önkor.mérleg.!M10</f>
        <v>502480</v>
      </c>
      <c r="I10" s="300">
        <f>Össz.önkor.mérleg.!N10</f>
        <v>918113</v>
      </c>
      <c r="J10" s="126"/>
      <c r="T10" s="8"/>
      <c r="U10" s="8"/>
      <c r="V10" s="8"/>
      <c r="W10" s="8"/>
      <c r="X10" s="8"/>
      <c r="Y10" s="8"/>
    </row>
    <row r="11" spans="1:25" x14ac:dyDescent="0.2">
      <c r="A11" s="1350">
        <f t="shared" ref="A11:A46" si="0">A10+1</f>
        <v>3</v>
      </c>
      <c r="B11" s="40" t="s">
        <v>34</v>
      </c>
      <c r="C11" s="166">
        <f>Össz.önkor.mérleg.!C11</f>
        <v>507393</v>
      </c>
      <c r="D11" s="166">
        <f>Össz.önkor.mérleg.!D11</f>
        <v>52843</v>
      </c>
      <c r="E11" s="166">
        <f>Össz.önkor.mérleg.!E11</f>
        <v>560236</v>
      </c>
      <c r="F11" s="319" t="s">
        <v>25</v>
      </c>
      <c r="G11" s="161">
        <f>Össz.önkor.mérleg.!L11</f>
        <v>4716</v>
      </c>
      <c r="H11" s="161">
        <f>Össz.önkor.mérleg.!M11</f>
        <v>124701</v>
      </c>
      <c r="I11" s="300">
        <f>Össz.önkor.mérleg.!N11</f>
        <v>129417</v>
      </c>
      <c r="J11" s="126"/>
      <c r="T11" s="8"/>
      <c r="U11" s="8"/>
      <c r="V11" s="8"/>
      <c r="W11" s="8"/>
      <c r="X11" s="8"/>
      <c r="Y11" s="8"/>
    </row>
    <row r="12" spans="1:25" x14ac:dyDescent="0.2">
      <c r="A12" s="1350">
        <f t="shared" si="0"/>
        <v>4</v>
      </c>
      <c r="B12" s="40" t="s">
        <v>686</v>
      </c>
      <c r="C12" s="166">
        <f>Össz.önkor.mérleg.!C12</f>
        <v>0</v>
      </c>
      <c r="D12" s="166">
        <f>Össz.önkor.mérleg.!D12</f>
        <v>0</v>
      </c>
      <c r="E12" s="166">
        <f>Össz.önkor.mérleg.!E12</f>
        <v>0</v>
      </c>
      <c r="F12" s="319" t="s">
        <v>27</v>
      </c>
      <c r="G12" s="161">
        <f>Össz.önkor.mérleg.!L12</f>
        <v>268599</v>
      </c>
      <c r="H12" s="161">
        <f>Össz.önkor.mérleg.!M12</f>
        <v>1020993</v>
      </c>
      <c r="I12" s="300">
        <f>Össz.önkor.mérleg.!N12</f>
        <v>1289592</v>
      </c>
      <c r="J12" s="126"/>
      <c r="T12" s="8"/>
      <c r="U12" s="8"/>
      <c r="V12" s="8"/>
      <c r="W12" s="8"/>
      <c r="X12" s="8"/>
      <c r="Y12" s="8"/>
    </row>
    <row r="13" spans="1:25" ht="12" customHeight="1" x14ac:dyDescent="0.2">
      <c r="A13" s="1350">
        <f t="shared" si="0"/>
        <v>5</v>
      </c>
      <c r="B13" s="40" t="s">
        <v>1206</v>
      </c>
      <c r="C13" s="166">
        <f>Össz.önkor.mérleg.!C13</f>
        <v>48171</v>
      </c>
      <c r="D13" s="166">
        <f>Össz.önkor.mérleg.!D13</f>
        <v>7745</v>
      </c>
      <c r="E13" s="166">
        <f>Össz.önkor.mérleg.!E13</f>
        <v>55916</v>
      </c>
      <c r="F13" s="319"/>
      <c r="G13" s="161"/>
      <c r="H13" s="166"/>
      <c r="I13" s="299"/>
      <c r="J13" s="126"/>
      <c r="T13" s="8"/>
      <c r="U13" s="8"/>
      <c r="V13" s="8"/>
      <c r="W13" s="8"/>
      <c r="X13" s="8"/>
      <c r="Y13" s="8"/>
    </row>
    <row r="14" spans="1:25" x14ac:dyDescent="0.2">
      <c r="A14" s="1350">
        <f t="shared" si="0"/>
        <v>6</v>
      </c>
      <c r="B14" s="40" t="s">
        <v>36</v>
      </c>
      <c r="C14" s="166">
        <f>Össz.önkor.mérleg.!C17</f>
        <v>0</v>
      </c>
      <c r="D14" s="166">
        <f>Össz.önkor.mérleg.!D17</f>
        <v>1015566</v>
      </c>
      <c r="E14" s="166">
        <f>Össz.önkor.mérleg.!E17</f>
        <v>1015566</v>
      </c>
      <c r="F14" s="319" t="s">
        <v>26</v>
      </c>
      <c r="G14" s="161">
        <f>Össz.önkor.mérleg.!L14</f>
        <v>0</v>
      </c>
      <c r="H14" s="161">
        <f>Össz.önkor.mérleg.!M14</f>
        <v>16309</v>
      </c>
      <c r="I14" s="300">
        <f>Össz.önkor.mérleg.!N14</f>
        <v>16309</v>
      </c>
      <c r="J14" s="126"/>
      <c r="T14" s="8"/>
      <c r="U14" s="8"/>
      <c r="V14" s="8"/>
      <c r="W14" s="8"/>
      <c r="X14" s="8"/>
      <c r="Y14" s="8"/>
    </row>
    <row r="15" spans="1:25" x14ac:dyDescent="0.2">
      <c r="A15" s="1350">
        <f t="shared" si="0"/>
        <v>7</v>
      </c>
      <c r="B15" s="40"/>
      <c r="C15" s="166"/>
      <c r="D15" s="166"/>
      <c r="E15" s="161"/>
      <c r="F15" s="319" t="s">
        <v>28</v>
      </c>
      <c r="G15" s="161"/>
      <c r="H15" s="165"/>
      <c r="I15" s="299"/>
      <c r="J15" s="126"/>
      <c r="T15" s="8"/>
      <c r="U15" s="8"/>
      <c r="V15" s="8"/>
      <c r="W15" s="8"/>
      <c r="X15" s="8"/>
      <c r="Y15" s="8"/>
    </row>
    <row r="16" spans="1:25" x14ac:dyDescent="0.2">
      <c r="A16" s="1350">
        <f t="shared" si="0"/>
        <v>8</v>
      </c>
      <c r="B16" s="39" t="s">
        <v>38</v>
      </c>
      <c r="C16" s="198">
        <f>Össz.önkor.mérleg.!C20</f>
        <v>111905</v>
      </c>
      <c r="D16" s="198">
        <f>Össz.önkor.mérleg.!D20</f>
        <v>393299</v>
      </c>
      <c r="E16" s="198">
        <f>Össz.önkor.mérleg.!E20</f>
        <v>505204</v>
      </c>
      <c r="F16" s="319" t="s">
        <v>388</v>
      </c>
      <c r="G16" s="161">
        <f>Össz.önkor.mérleg.!L17</f>
        <v>38</v>
      </c>
      <c r="H16" s="161">
        <f>Össz.önkor.mérleg.!M17</f>
        <v>39128</v>
      </c>
      <c r="I16" s="300">
        <f>Össz.önkor.mérleg.!N17</f>
        <v>39166</v>
      </c>
      <c r="J16" s="126"/>
      <c r="T16" s="8"/>
      <c r="U16" s="8"/>
      <c r="V16" s="8"/>
      <c r="W16" s="8"/>
      <c r="X16" s="8"/>
      <c r="Y16" s="8"/>
    </row>
    <row r="17" spans="1:25" x14ac:dyDescent="0.2">
      <c r="A17" s="1350">
        <f t="shared" si="0"/>
        <v>9</v>
      </c>
      <c r="B17" s="474" t="s">
        <v>37</v>
      </c>
      <c r="C17" s="198"/>
      <c r="D17" s="198"/>
      <c r="E17" s="198"/>
      <c r="F17" s="319" t="s">
        <v>387</v>
      </c>
      <c r="G17" s="161">
        <f>Össz.önkor.mérleg.!L18</f>
        <v>15500</v>
      </c>
      <c r="H17" s="161">
        <f>Össz.önkor.mérleg.!M18</f>
        <v>101724</v>
      </c>
      <c r="I17" s="300">
        <f>Össz.önkor.mérleg.!N18</f>
        <v>117224</v>
      </c>
      <c r="J17" s="126"/>
      <c r="T17" s="8"/>
      <c r="U17" s="8"/>
      <c r="V17" s="8"/>
      <c r="W17" s="8"/>
      <c r="X17" s="8"/>
      <c r="Y17" s="8"/>
    </row>
    <row r="18" spans="1:25" x14ac:dyDescent="0.2">
      <c r="A18" s="1350">
        <f t="shared" si="0"/>
        <v>10</v>
      </c>
      <c r="B18" s="474"/>
      <c r="C18" s="198"/>
      <c r="D18" s="198"/>
      <c r="E18" s="198"/>
      <c r="F18" s="319" t="s">
        <v>173</v>
      </c>
      <c r="G18" s="161">
        <f>Össz.önkor.mérleg.!L19</f>
        <v>59837</v>
      </c>
      <c r="H18" s="161">
        <f>Össz.önkor.mérleg.!M19</f>
        <v>0</v>
      </c>
      <c r="I18" s="161">
        <f>Össz.önkor.mérleg.!N19</f>
        <v>59837</v>
      </c>
      <c r="J18" s="126"/>
      <c r="T18" s="8"/>
      <c r="U18" s="8"/>
      <c r="V18" s="8"/>
      <c r="W18" s="8"/>
      <c r="X18" s="8"/>
      <c r="Y18" s="8"/>
    </row>
    <row r="19" spans="1:25" x14ac:dyDescent="0.2">
      <c r="A19" s="1350">
        <f t="shared" si="0"/>
        <v>11</v>
      </c>
      <c r="B19" s="39" t="s">
        <v>778</v>
      </c>
      <c r="C19" s="166">
        <f>Össz.önkor.mérleg.!C29</f>
        <v>0</v>
      </c>
      <c r="D19" s="166">
        <f>Össz.önkor.mérleg.!D29</f>
        <v>15681</v>
      </c>
      <c r="E19" s="166">
        <f>Össz.önkor.mérleg.!E29</f>
        <v>15681</v>
      </c>
      <c r="F19" s="319" t="s">
        <v>380</v>
      </c>
      <c r="G19" s="161">
        <f>Össz.önkor.mérleg.!L20</f>
        <v>0</v>
      </c>
      <c r="H19" s="161">
        <f>Össz.önkor.mérleg.!M20</f>
        <v>20358</v>
      </c>
      <c r="I19" s="300">
        <f>Össz.önkor.mérleg.!N20</f>
        <v>20358</v>
      </c>
      <c r="J19" s="126"/>
      <c r="T19" s="8"/>
      <c r="U19" s="8"/>
      <c r="V19" s="8"/>
      <c r="W19" s="8"/>
      <c r="X19" s="8"/>
      <c r="Y19" s="8"/>
    </row>
    <row r="20" spans="1:25" x14ac:dyDescent="0.2">
      <c r="A20" s="1350">
        <f t="shared" si="0"/>
        <v>12</v>
      </c>
      <c r="B20" s="8"/>
      <c r="C20" s="198"/>
      <c r="D20" s="198"/>
      <c r="E20" s="198"/>
      <c r="F20" s="319" t="s">
        <v>381</v>
      </c>
      <c r="G20" s="161">
        <f>Össz.önkor.mérleg.!L21</f>
        <v>4764</v>
      </c>
      <c r="H20" s="161">
        <f>Össz.önkor.mérleg.!M21</f>
        <v>0</v>
      </c>
      <c r="I20" s="300">
        <f>Össz.önkor.mérleg.!N21</f>
        <v>4764</v>
      </c>
      <c r="J20" s="126"/>
      <c r="T20" s="8"/>
      <c r="U20" s="8"/>
      <c r="V20" s="8"/>
      <c r="W20" s="8"/>
      <c r="X20" s="8"/>
      <c r="Y20" s="8"/>
    </row>
    <row r="21" spans="1:25" x14ac:dyDescent="0.2">
      <c r="A21" s="1350">
        <f t="shared" si="0"/>
        <v>13</v>
      </c>
      <c r="B21" s="8"/>
      <c r="C21" s="198"/>
      <c r="D21" s="198"/>
      <c r="E21" s="198"/>
      <c r="F21" s="319"/>
      <c r="G21" s="161"/>
      <c r="H21" s="165"/>
      <c r="I21" s="299"/>
      <c r="J21" s="126"/>
      <c r="T21" s="8"/>
      <c r="U21" s="8"/>
      <c r="V21" s="8"/>
      <c r="W21" s="8"/>
      <c r="X21" s="8"/>
      <c r="Y21" s="8"/>
    </row>
    <row r="22" spans="1:25" s="79" customFormat="1" x14ac:dyDescent="0.2">
      <c r="A22" s="1350">
        <f t="shared" si="0"/>
        <v>14</v>
      </c>
      <c r="B22" s="10" t="s">
        <v>49</v>
      </c>
      <c r="C22" s="500">
        <f>SUM(C11:C20)</f>
        <v>667469</v>
      </c>
      <c r="D22" s="500">
        <f>SUM(D11:D20)</f>
        <v>1485134</v>
      </c>
      <c r="E22" s="500">
        <f>SUM(E11:E20)</f>
        <v>2152603</v>
      </c>
      <c r="F22" s="487" t="s">
        <v>63</v>
      </c>
      <c r="G22" s="199">
        <f>SUM(G10:G21)</f>
        <v>769087</v>
      </c>
      <c r="H22" s="199">
        <f>SUM(H10:H21)</f>
        <v>1825693</v>
      </c>
      <c r="I22" s="302">
        <f>SUM(I10:I21)</f>
        <v>2594780</v>
      </c>
      <c r="J22" s="329"/>
      <c r="K22" s="130"/>
      <c r="L22" s="130"/>
      <c r="M22" s="130"/>
      <c r="N22" s="130"/>
      <c r="O22" s="130"/>
      <c r="P22" s="130"/>
      <c r="Q22" s="130"/>
      <c r="R22" s="130"/>
      <c r="S22" s="130"/>
    </row>
    <row r="23" spans="1:25" s="79" customFormat="1" x14ac:dyDescent="0.2">
      <c r="A23" s="1350">
        <f t="shared" si="0"/>
        <v>15</v>
      </c>
      <c r="B23" s="8"/>
      <c r="C23" s="198"/>
      <c r="D23" s="198"/>
      <c r="E23" s="198"/>
      <c r="F23" s="359"/>
      <c r="G23" s="165"/>
      <c r="H23" s="165"/>
      <c r="I23" s="301"/>
      <c r="J23" s="329"/>
      <c r="K23" s="130"/>
      <c r="L23" s="130"/>
      <c r="M23" s="130"/>
      <c r="N23" s="130"/>
      <c r="O23" s="130"/>
      <c r="P23" s="130"/>
      <c r="Q23" s="130"/>
      <c r="R23" s="130"/>
      <c r="S23" s="130"/>
    </row>
    <row r="24" spans="1:25" x14ac:dyDescent="0.2">
      <c r="A24" s="1350">
        <f t="shared" si="0"/>
        <v>16</v>
      </c>
      <c r="B24" s="501" t="s">
        <v>48</v>
      </c>
      <c r="C24" s="486">
        <f>SUM(C22:C23)</f>
        <v>667469</v>
      </c>
      <c r="D24" s="486">
        <f>SUM(D22:D23)</f>
        <v>1485134</v>
      </c>
      <c r="E24" s="486">
        <f>SUM(E22:E23)</f>
        <v>2152603</v>
      </c>
      <c r="F24" s="489" t="s">
        <v>66</v>
      </c>
      <c r="G24" s="131">
        <f>SUM(G22:G23)</f>
        <v>769087</v>
      </c>
      <c r="H24" s="131">
        <f>SUM(H22:H23)</f>
        <v>1825693</v>
      </c>
      <c r="I24" s="282">
        <f>SUM(I22:I23)</f>
        <v>2594780</v>
      </c>
      <c r="J24" s="126"/>
      <c r="T24" s="8"/>
      <c r="U24" s="8"/>
      <c r="V24" s="8"/>
      <c r="W24" s="8"/>
      <c r="X24" s="8"/>
      <c r="Y24" s="8"/>
    </row>
    <row r="25" spans="1:25" ht="12" thickBot="1" x14ac:dyDescent="0.25">
      <c r="A25" s="1351">
        <f t="shared" si="0"/>
        <v>17</v>
      </c>
      <c r="B25" s="475"/>
      <c r="C25" s="580"/>
      <c r="D25" s="580"/>
      <c r="E25" s="580"/>
      <c r="F25" s="359"/>
      <c r="G25" s="165"/>
      <c r="H25" s="165"/>
      <c r="I25" s="301"/>
      <c r="J25" s="126"/>
      <c r="T25" s="8"/>
      <c r="U25" s="8"/>
      <c r="V25" s="8"/>
      <c r="W25" s="8"/>
      <c r="X25" s="8"/>
      <c r="Y25" s="8"/>
    </row>
    <row r="26" spans="1:25" ht="12" thickBot="1" x14ac:dyDescent="0.25">
      <c r="A26" s="1351">
        <f t="shared" si="0"/>
        <v>18</v>
      </c>
      <c r="B26" s="598" t="s">
        <v>550</v>
      </c>
      <c r="C26" s="596">
        <f>C24-G24</f>
        <v>-101618</v>
      </c>
      <c r="D26" s="596">
        <f t="shared" ref="D26:E26" si="1">D24-H24</f>
        <v>-340559</v>
      </c>
      <c r="E26" s="597">
        <f t="shared" si="1"/>
        <v>-442177</v>
      </c>
      <c r="F26" s="373"/>
      <c r="G26" s="201"/>
      <c r="H26" s="201"/>
      <c r="I26" s="301"/>
      <c r="J26" s="126"/>
      <c r="T26" s="8"/>
      <c r="U26" s="8"/>
      <c r="V26" s="8"/>
      <c r="W26" s="8"/>
      <c r="X26" s="8"/>
      <c r="Y26" s="8"/>
    </row>
    <row r="27" spans="1:25" x14ac:dyDescent="0.2">
      <c r="A27" s="1351">
        <f t="shared" si="0"/>
        <v>19</v>
      </c>
      <c r="B27" s="862" t="s">
        <v>1207</v>
      </c>
      <c r="C27" s="373"/>
      <c r="D27" s="373">
        <f>-'felhalm. mérleg'!D29</f>
        <v>-1194014</v>
      </c>
      <c r="E27" s="373">
        <f>C27+D27</f>
        <v>-1194014</v>
      </c>
      <c r="F27" s="319"/>
      <c r="G27" s="165"/>
      <c r="H27" s="165"/>
      <c r="I27" s="301"/>
      <c r="J27" s="126"/>
      <c r="T27" s="8"/>
      <c r="U27" s="8"/>
      <c r="V27" s="8"/>
      <c r="W27" s="8"/>
      <c r="X27" s="8"/>
      <c r="Y27" s="8"/>
    </row>
    <row r="28" spans="1:25" x14ac:dyDescent="0.2">
      <c r="A28" s="1351">
        <f t="shared" si="0"/>
        <v>20</v>
      </c>
      <c r="B28" s="373" t="s">
        <v>50</v>
      </c>
      <c r="C28" s="373"/>
      <c r="D28" s="373"/>
      <c r="E28" s="373"/>
      <c r="F28" s="488" t="s">
        <v>31</v>
      </c>
      <c r="G28" s="165"/>
      <c r="H28" s="165"/>
      <c r="I28" s="301"/>
      <c r="J28" s="126"/>
      <c r="T28" s="8"/>
      <c r="U28" s="8"/>
      <c r="V28" s="8"/>
      <c r="W28" s="8"/>
      <c r="X28" s="8"/>
      <c r="Y28" s="8"/>
    </row>
    <row r="29" spans="1:25" s="79" customFormat="1" x14ac:dyDescent="0.2">
      <c r="A29" s="1351">
        <f t="shared" si="0"/>
        <v>21</v>
      </c>
      <c r="B29" s="502" t="s">
        <v>598</v>
      </c>
      <c r="C29" s="373"/>
      <c r="D29" s="373"/>
      <c r="E29" s="373"/>
      <c r="F29" s="490" t="s">
        <v>4</v>
      </c>
      <c r="G29" s="165"/>
      <c r="H29" s="165"/>
      <c r="I29" s="301"/>
      <c r="J29" s="329"/>
      <c r="K29" s="130"/>
      <c r="L29" s="130"/>
      <c r="M29" s="130"/>
      <c r="N29" s="130"/>
      <c r="O29" s="130"/>
      <c r="P29" s="130"/>
      <c r="Q29" s="130"/>
      <c r="R29" s="130"/>
      <c r="S29" s="130"/>
    </row>
    <row r="30" spans="1:25" ht="21" x14ac:dyDescent="0.2">
      <c r="A30" s="1351">
        <f t="shared" si="0"/>
        <v>22</v>
      </c>
      <c r="B30" s="524" t="s">
        <v>905</v>
      </c>
      <c r="C30" s="320">
        <f>Össz.önkor.mérleg.!C41</f>
        <v>0</v>
      </c>
      <c r="D30" s="320">
        <f>Össz.önkor.mérleg.!D41</f>
        <v>0</v>
      </c>
      <c r="E30" s="320">
        <f>Össz.önkor.mérleg.!E41</f>
        <v>0</v>
      </c>
      <c r="F30" s="814" t="s">
        <v>3</v>
      </c>
      <c r="G30" s="165">
        <f>Össz.önkor.mérleg.!L41</f>
        <v>0</v>
      </c>
      <c r="H30" s="165">
        <f>Össz.önkor.mérleg.!M41</f>
        <v>157440</v>
      </c>
      <c r="I30" s="165">
        <f>Össz.önkor.mérleg.!N41</f>
        <v>157440</v>
      </c>
      <c r="J30" s="126"/>
      <c r="T30" s="8"/>
      <c r="U30" s="8"/>
      <c r="V30" s="8"/>
      <c r="W30" s="8"/>
      <c r="X30" s="8"/>
      <c r="Y30" s="8"/>
    </row>
    <row r="31" spans="1:25" x14ac:dyDescent="0.2">
      <c r="A31" s="1351">
        <f t="shared" si="0"/>
        <v>23</v>
      </c>
      <c r="B31" s="8" t="s">
        <v>724</v>
      </c>
      <c r="C31" s="581">
        <f>-'felhalm. mérleg'!C33</f>
        <v>0</v>
      </c>
      <c r="D31" s="581">
        <v>0</v>
      </c>
      <c r="E31" s="320">
        <f>C31+D31</f>
        <v>0</v>
      </c>
      <c r="F31" s="132"/>
      <c r="G31" s="165"/>
      <c r="H31" s="165"/>
      <c r="I31" s="301"/>
      <c r="J31" s="126"/>
      <c r="T31" s="8"/>
      <c r="U31" s="8"/>
      <c r="V31" s="8"/>
      <c r="W31" s="8"/>
      <c r="X31" s="8"/>
      <c r="Y31" s="8"/>
    </row>
    <row r="32" spans="1:25" s="9" customFormat="1" x14ac:dyDescent="0.2">
      <c r="A32" s="1351">
        <f t="shared" si="0"/>
        <v>24</v>
      </c>
      <c r="B32" s="166" t="s">
        <v>557</v>
      </c>
      <c r="C32" s="491"/>
      <c r="D32" s="492"/>
      <c r="E32" s="492">
        <f>SUM(C32:D32)</f>
        <v>0</v>
      </c>
      <c r="F32" s="319" t="s">
        <v>5</v>
      </c>
      <c r="G32" s="163"/>
      <c r="H32" s="163"/>
      <c r="I32" s="301"/>
      <c r="J32" s="324"/>
      <c r="K32" s="125"/>
      <c r="L32" s="125"/>
      <c r="M32" s="125"/>
      <c r="N32" s="125"/>
      <c r="O32" s="125"/>
      <c r="P32" s="125"/>
      <c r="Q32" s="125"/>
      <c r="R32" s="125"/>
      <c r="S32" s="125"/>
    </row>
    <row r="33" spans="1:25" x14ac:dyDescent="0.2">
      <c r="A33" s="1351">
        <f t="shared" si="0"/>
        <v>25</v>
      </c>
      <c r="B33" s="166" t="s">
        <v>599</v>
      </c>
      <c r="C33" s="161"/>
      <c r="D33" s="161"/>
      <c r="E33" s="161"/>
      <c r="F33" s="319" t="s">
        <v>6</v>
      </c>
      <c r="G33" s="200"/>
      <c r="H33" s="200"/>
      <c r="I33" s="303"/>
      <c r="J33" s="126"/>
      <c r="T33" s="8"/>
      <c r="U33" s="8"/>
      <c r="V33" s="8"/>
      <c r="W33" s="8"/>
      <c r="X33" s="8"/>
      <c r="Y33" s="8"/>
    </row>
    <row r="34" spans="1:25" x14ac:dyDescent="0.2">
      <c r="A34" s="1351">
        <f t="shared" si="0"/>
        <v>26</v>
      </c>
      <c r="B34" s="166" t="s">
        <v>559</v>
      </c>
      <c r="C34" s="161">
        <f>Össz.önkor.mérleg.!C44</f>
        <v>21902</v>
      </c>
      <c r="D34" s="161">
        <f>Össz.önkor.mérleg.!D44</f>
        <v>669093</v>
      </c>
      <c r="E34" s="161">
        <f>SUM(C34:D34)</f>
        <v>690995</v>
      </c>
      <c r="F34" s="319" t="s">
        <v>7</v>
      </c>
      <c r="G34" s="201"/>
      <c r="H34" s="201"/>
      <c r="I34" s="282"/>
      <c r="J34" s="126"/>
      <c r="T34" s="8"/>
      <c r="U34" s="8"/>
      <c r="V34" s="8"/>
      <c r="W34" s="8"/>
      <c r="X34" s="8"/>
      <c r="Y34" s="8"/>
    </row>
    <row r="35" spans="1:25" x14ac:dyDescent="0.2">
      <c r="A35" s="1351">
        <f t="shared" si="0"/>
        <v>27</v>
      </c>
      <c r="B35" s="166" t="s">
        <v>1139</v>
      </c>
      <c r="C35" s="161">
        <f>Össz.önkor.mérleg.!C45</f>
        <v>1112185</v>
      </c>
      <c r="D35" s="161">
        <f>Össz.önkor.mérleg.!D45</f>
        <v>1027920</v>
      </c>
      <c r="E35" s="161">
        <f>SUM(C35:D35)</f>
        <v>2140105</v>
      </c>
      <c r="F35" s="319"/>
      <c r="G35" s="201"/>
      <c r="H35" s="201"/>
      <c r="I35" s="282"/>
      <c r="J35" s="126"/>
      <c r="T35" s="8"/>
      <c r="U35" s="8"/>
      <c r="V35" s="8"/>
      <c r="W35" s="8"/>
      <c r="X35" s="8"/>
      <c r="Y35" s="8"/>
    </row>
    <row r="36" spans="1:25" x14ac:dyDescent="0.2">
      <c r="A36" s="1351">
        <f t="shared" si="0"/>
        <v>28</v>
      </c>
      <c r="B36" s="166" t="s">
        <v>1136</v>
      </c>
      <c r="C36" s="161">
        <f>Össz.önkor.mérleg.!C46</f>
        <v>0</v>
      </c>
      <c r="D36" s="161">
        <f>Össz.önkor.mérleg.!D46</f>
        <v>0</v>
      </c>
      <c r="E36" s="161">
        <f>Össz.önkor.mérleg.!E46</f>
        <v>0</v>
      </c>
      <c r="F36" s="319"/>
      <c r="G36" s="201"/>
      <c r="H36" s="201"/>
      <c r="I36" s="282"/>
      <c r="J36" s="126"/>
      <c r="T36" s="8"/>
      <c r="U36" s="8"/>
      <c r="V36" s="8"/>
      <c r="W36" s="8"/>
      <c r="X36" s="8"/>
      <c r="Y36" s="8"/>
    </row>
    <row r="37" spans="1:25" x14ac:dyDescent="0.2">
      <c r="A37" s="1351">
        <f t="shared" si="0"/>
        <v>29</v>
      </c>
      <c r="B37" s="39" t="s">
        <v>558</v>
      </c>
      <c r="C37" s="161">
        <f>-(C26+C34+C35-G45)-C27-C38</f>
        <v>-1032469</v>
      </c>
      <c r="D37" s="161">
        <f t="shared" ref="D37" si="2">-(D26+D34-H45)-D27-D38</f>
        <v>1022920</v>
      </c>
      <c r="E37" s="161">
        <f>-(E26+E34-I45)-E27-E38</f>
        <v>1102636</v>
      </c>
      <c r="F37" s="319" t="s">
        <v>8</v>
      </c>
      <c r="G37" s="165"/>
      <c r="H37" s="165"/>
      <c r="I37" s="301"/>
      <c r="J37" s="126"/>
      <c r="T37" s="8"/>
      <c r="U37" s="8"/>
      <c r="V37" s="8"/>
      <c r="W37" s="8"/>
      <c r="X37" s="8"/>
      <c r="Y37" s="8"/>
    </row>
    <row r="38" spans="1:25" x14ac:dyDescent="0.2">
      <c r="A38" s="1351">
        <f t="shared" si="0"/>
        <v>30</v>
      </c>
      <c r="B38" s="161" t="s">
        <v>601</v>
      </c>
      <c r="C38" s="161">
        <f>Össz.önkor.mérleg.!C47</f>
        <v>0</v>
      </c>
      <c r="D38" s="161">
        <f>Össz.önkor.mérleg.!D47</f>
        <v>19185</v>
      </c>
      <c r="E38" s="161">
        <f>Össz.önkor.mérleg.!E47</f>
        <v>19185</v>
      </c>
      <c r="F38" s="319" t="s">
        <v>9</v>
      </c>
      <c r="G38" s="199">
        <f>Össz.önkor.mérleg.!L48</f>
        <v>0</v>
      </c>
      <c r="H38" s="199">
        <f>Össz.önkor.mérleg.!M48</f>
        <v>19185</v>
      </c>
      <c r="I38" s="302">
        <f>Össz.önkor.mérleg.!N48</f>
        <v>19185</v>
      </c>
      <c r="J38" s="126"/>
      <c r="T38" s="8"/>
      <c r="U38" s="8"/>
      <c r="V38" s="8"/>
      <c r="W38" s="8"/>
      <c r="X38" s="8"/>
      <c r="Y38" s="8"/>
    </row>
    <row r="39" spans="1:25" s="9" customFormat="1" x14ac:dyDescent="0.2">
      <c r="A39" s="1351">
        <f t="shared" si="0"/>
        <v>31</v>
      </c>
      <c r="B39" s="161" t="s">
        <v>602</v>
      </c>
      <c r="C39" s="161"/>
      <c r="D39" s="161"/>
      <c r="E39" s="161"/>
      <c r="F39" s="319" t="s">
        <v>10</v>
      </c>
      <c r="G39" s="165"/>
      <c r="H39" s="165"/>
      <c r="I39" s="301"/>
      <c r="J39" s="324"/>
      <c r="K39" s="125"/>
      <c r="L39" s="125"/>
      <c r="M39" s="125"/>
      <c r="N39" s="125"/>
      <c r="O39" s="125"/>
      <c r="P39" s="125"/>
      <c r="Q39" s="125"/>
      <c r="R39" s="125"/>
      <c r="S39" s="125"/>
    </row>
    <row r="40" spans="1:25" s="9" customFormat="1" x14ac:dyDescent="0.2">
      <c r="A40" s="1351">
        <f t="shared" si="0"/>
        <v>32</v>
      </c>
      <c r="B40" s="166" t="s">
        <v>603</v>
      </c>
      <c r="C40" s="161"/>
      <c r="D40" s="161"/>
      <c r="E40" s="161"/>
      <c r="F40" s="319" t="s">
        <v>11</v>
      </c>
      <c r="G40" s="201"/>
      <c r="H40" s="201"/>
      <c r="I40" s="282"/>
      <c r="J40" s="324"/>
      <c r="K40" s="125"/>
      <c r="L40" s="125"/>
      <c r="M40" s="125"/>
      <c r="N40" s="125"/>
      <c r="O40" s="125"/>
      <c r="P40" s="125"/>
      <c r="Q40" s="125"/>
      <c r="R40" s="125"/>
      <c r="S40" s="125"/>
    </row>
    <row r="41" spans="1:25" s="9" customFormat="1" x14ac:dyDescent="0.2">
      <c r="A41" s="1351">
        <f t="shared" si="0"/>
        <v>33</v>
      </c>
      <c r="B41" s="166" t="s">
        <v>604</v>
      </c>
      <c r="C41" s="161"/>
      <c r="D41" s="161"/>
      <c r="E41" s="161"/>
      <c r="F41" s="319" t="s">
        <v>12</v>
      </c>
      <c r="G41" s="131"/>
      <c r="I41" s="304"/>
      <c r="J41" s="324"/>
      <c r="K41" s="125"/>
      <c r="L41" s="125"/>
      <c r="M41" s="125"/>
      <c r="N41" s="125"/>
      <c r="O41" s="125"/>
      <c r="P41" s="125"/>
      <c r="Q41" s="125"/>
      <c r="R41" s="125"/>
      <c r="S41" s="125"/>
    </row>
    <row r="42" spans="1:25" s="9" customFormat="1" x14ac:dyDescent="0.2">
      <c r="A42" s="1351">
        <f t="shared" si="0"/>
        <v>34</v>
      </c>
      <c r="B42" s="166" t="s">
        <v>0</v>
      </c>
      <c r="C42" s="161"/>
      <c r="D42" s="161"/>
      <c r="E42" s="161"/>
      <c r="F42" s="319" t="s">
        <v>13</v>
      </c>
      <c r="G42" s="201"/>
      <c r="H42" s="201"/>
      <c r="I42" s="282"/>
      <c r="J42" s="324"/>
      <c r="K42" s="125"/>
      <c r="L42" s="125"/>
      <c r="M42" s="125"/>
      <c r="N42" s="125"/>
      <c r="O42" s="125"/>
      <c r="P42" s="125"/>
      <c r="Q42" s="125"/>
      <c r="R42" s="125"/>
      <c r="S42" s="125"/>
    </row>
    <row r="43" spans="1:25" x14ac:dyDescent="0.2">
      <c r="A43" s="1351">
        <f t="shared" si="0"/>
        <v>35</v>
      </c>
      <c r="B43" s="166" t="s">
        <v>1</v>
      </c>
      <c r="C43" s="161">
        <f>Össz.önkor.mérleg.!C52</f>
        <v>0</v>
      </c>
      <c r="D43" s="161">
        <f>Össz.önkor.mérleg.!D52</f>
        <v>0</v>
      </c>
      <c r="E43" s="161">
        <f>Össz.önkor.mérleg.!E52</f>
        <v>0</v>
      </c>
      <c r="F43" s="319" t="s">
        <v>14</v>
      </c>
      <c r="G43" s="201"/>
      <c r="H43" s="201"/>
      <c r="I43" s="282"/>
      <c r="J43" s="126"/>
      <c r="T43" s="8"/>
      <c r="U43" s="8"/>
      <c r="V43" s="8"/>
      <c r="W43" s="8"/>
      <c r="X43" s="8"/>
      <c r="Y43" s="8"/>
    </row>
    <row r="44" spans="1:25" x14ac:dyDescent="0.2">
      <c r="A44" s="1351">
        <f t="shared" si="0"/>
        <v>36</v>
      </c>
      <c r="B44" s="166" t="s">
        <v>2</v>
      </c>
      <c r="C44" s="161"/>
      <c r="D44" s="161"/>
      <c r="E44" s="161"/>
      <c r="F44" s="319" t="s">
        <v>15</v>
      </c>
      <c r="G44" s="131"/>
      <c r="H44" s="131"/>
      <c r="I44" s="282"/>
      <c r="J44" s="126"/>
      <c r="T44" s="8"/>
      <c r="U44" s="8"/>
      <c r="V44" s="8"/>
      <c r="W44" s="8"/>
      <c r="X44" s="8"/>
      <c r="Y44" s="8"/>
    </row>
    <row r="45" spans="1:25" ht="12" thickBot="1" x14ac:dyDescent="0.25">
      <c r="A45" s="1352">
        <f t="shared" si="0"/>
        <v>37</v>
      </c>
      <c r="B45" s="501" t="s">
        <v>390</v>
      </c>
      <c r="C45" s="373">
        <f>SUM(C29:C43)</f>
        <v>101618</v>
      </c>
      <c r="D45" s="373">
        <f t="shared" ref="D45:E45" si="3">SUM(D29:D43)</f>
        <v>2739118</v>
      </c>
      <c r="E45" s="373">
        <f t="shared" si="3"/>
        <v>3952921</v>
      </c>
      <c r="F45" s="488" t="s">
        <v>383</v>
      </c>
      <c r="G45" s="131">
        <f>SUM(G29:G44)</f>
        <v>0</v>
      </c>
      <c r="H45" s="131">
        <f>SUM(H29:H44)</f>
        <v>176625</v>
      </c>
      <c r="I45" s="282">
        <f>SUM(I29:I44)</f>
        <v>176625</v>
      </c>
      <c r="J45" s="126"/>
      <c r="T45" s="8"/>
      <c r="U45" s="8"/>
      <c r="V45" s="8"/>
      <c r="W45" s="8"/>
      <c r="X45" s="8"/>
      <c r="Y45" s="8"/>
    </row>
    <row r="46" spans="1:25" ht="12" thickBot="1" x14ac:dyDescent="0.25">
      <c r="A46" s="576">
        <f t="shared" si="0"/>
        <v>38</v>
      </c>
      <c r="B46" s="577" t="s">
        <v>385</v>
      </c>
      <c r="C46" s="518">
        <f>C24+C45+C27</f>
        <v>769087</v>
      </c>
      <c r="D46" s="518">
        <f>D24+D45+D27</f>
        <v>3030238</v>
      </c>
      <c r="E46" s="518">
        <f t="shared" ref="E46" si="4">E24+E45+E27</f>
        <v>4911510</v>
      </c>
      <c r="F46" s="559" t="s">
        <v>384</v>
      </c>
      <c r="G46" s="573">
        <f>G24+G45</f>
        <v>769087</v>
      </c>
      <c r="H46" s="528">
        <f>H24+H45</f>
        <v>2002318</v>
      </c>
      <c r="I46" s="558">
        <f>I24+I45</f>
        <v>2771405</v>
      </c>
      <c r="J46" s="122"/>
      <c r="T46" s="8"/>
      <c r="U46" s="8"/>
      <c r="V46" s="8"/>
      <c r="W46" s="8"/>
      <c r="X46" s="8"/>
      <c r="Y46" s="8"/>
    </row>
    <row r="47" spans="1:25" x14ac:dyDescent="0.2">
      <c r="B47" s="125"/>
      <c r="C47" s="124"/>
      <c r="D47" s="124"/>
      <c r="E47" s="124"/>
      <c r="F47" s="124"/>
      <c r="G47" s="124"/>
      <c r="H47" s="124"/>
      <c r="I47" s="124"/>
      <c r="T47" s="8"/>
      <c r="U47" s="8"/>
      <c r="V47" s="8"/>
      <c r="W47" s="8"/>
      <c r="X47" s="8"/>
      <c r="Y47" s="8"/>
    </row>
  </sheetData>
  <sheetProtection selectLockedCells="1" selectUnlockedCells="1"/>
  <mergeCells count="11">
    <mergeCell ref="B1:J1"/>
    <mergeCell ref="C7:E7"/>
    <mergeCell ref="G7:I7"/>
    <mergeCell ref="B3:I3"/>
    <mergeCell ref="B4:I4"/>
    <mergeCell ref="A5:I5"/>
    <mergeCell ref="A6:A8"/>
    <mergeCell ref="B6:B7"/>
    <mergeCell ref="C6:E6"/>
    <mergeCell ref="F6:F7"/>
    <mergeCell ref="G6:I6"/>
  </mergeCells>
  <phoneticPr fontId="33" type="noConversion"/>
  <printOptions horizontalCentered="1"/>
  <pageMargins left="0.19685039370078741" right="0.19685039370078741" top="0.19685039370078741" bottom="0.19685039370078741" header="0.51181102362204722" footer="0.51181102362204722"/>
  <pageSetup paperSize="9" scale="90" firstPageNumber="0" orientation="landscape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>
    <tabColor rgb="FF00B050"/>
  </sheetPr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>
    <tabColor rgb="FF00B0F0"/>
    <pageSetUpPr fitToPage="1"/>
  </sheetPr>
  <dimension ref="A1:IV65"/>
  <sheetViews>
    <sheetView zoomScaleNormal="75" workbookViewId="0">
      <pane xSplit="2" ySplit="6" topLeftCell="C7" activePane="bottomRight" state="frozen"/>
      <selection activeCell="B65" sqref="B65"/>
      <selection pane="topRight" activeCell="B65" sqref="B65"/>
      <selection pane="bottomLeft" activeCell="B65" sqref="B65"/>
      <selection pane="bottomRight" activeCell="A7" sqref="A7:A19"/>
    </sheetView>
  </sheetViews>
  <sheetFormatPr defaultColWidth="9.140625" defaultRowHeight="15.75" x14ac:dyDescent="0.25"/>
  <cols>
    <col min="1" max="1" width="3.85546875" style="14" customWidth="1"/>
    <col min="2" max="2" width="43.7109375" style="14" customWidth="1"/>
    <col min="3" max="4" width="9.7109375" style="224" customWidth="1"/>
    <col min="5" max="5" width="10.42578125" style="224" bestFit="1" customWidth="1"/>
    <col min="6" max="9" width="9.7109375" style="224" customWidth="1"/>
    <col min="10" max="10" width="10.140625" style="224" customWidth="1"/>
    <col min="11" max="14" width="9.7109375" style="224" customWidth="1"/>
    <col min="15" max="15" width="11.5703125" style="224" customWidth="1"/>
    <col min="16" max="16" width="10.140625" style="14" customWidth="1"/>
    <col min="17" max="16384" width="9.140625" style="14"/>
  </cols>
  <sheetData>
    <row r="1" spans="1:33" ht="12.75" customHeight="1" x14ac:dyDescent="0.25">
      <c r="A1" s="1610" t="s">
        <v>1227</v>
      </c>
      <c r="B1" s="1610"/>
      <c r="C1" s="1610"/>
      <c r="D1" s="1610"/>
      <c r="E1" s="1610"/>
      <c r="F1" s="1610"/>
      <c r="G1" s="1610"/>
      <c r="H1" s="1610"/>
      <c r="I1" s="1610"/>
      <c r="J1" s="1610"/>
      <c r="K1" s="1610"/>
      <c r="L1" s="1610"/>
      <c r="M1" s="1610"/>
      <c r="N1" s="1610"/>
      <c r="O1" s="1610"/>
      <c r="P1" s="539"/>
      <c r="Q1" s="539"/>
      <c r="R1" s="539"/>
      <c r="S1" s="539"/>
      <c r="T1" s="539"/>
      <c r="U1" s="539"/>
      <c r="V1" s="539"/>
      <c r="W1" s="539"/>
      <c r="X1" s="539"/>
      <c r="Y1" s="539"/>
      <c r="Z1" s="539"/>
      <c r="AA1" s="539"/>
      <c r="AB1" s="539"/>
      <c r="AC1" s="539"/>
      <c r="AD1" s="539"/>
      <c r="AE1" s="539"/>
      <c r="AF1" s="539"/>
      <c r="AG1" s="539"/>
    </row>
    <row r="2" spans="1:33" ht="14.1" customHeight="1" x14ac:dyDescent="0.25">
      <c r="A2" s="25"/>
      <c r="B2" s="1611" t="s">
        <v>79</v>
      </c>
      <c r="C2" s="1611"/>
      <c r="D2" s="1611"/>
      <c r="E2" s="1611"/>
      <c r="F2" s="1611"/>
      <c r="G2" s="1611"/>
      <c r="H2" s="1611"/>
      <c r="I2" s="1611"/>
      <c r="J2" s="1611"/>
      <c r="K2" s="1611"/>
      <c r="L2" s="1611"/>
      <c r="M2" s="1611"/>
      <c r="N2" s="1611"/>
      <c r="O2" s="1611"/>
    </row>
    <row r="3" spans="1:33" ht="14.1" customHeight="1" x14ac:dyDescent="0.25">
      <c r="A3" s="25"/>
      <c r="B3" s="1611" t="s">
        <v>1039</v>
      </c>
      <c r="C3" s="1611"/>
      <c r="D3" s="1611"/>
      <c r="E3" s="1611"/>
      <c r="F3" s="1611"/>
      <c r="G3" s="1611"/>
      <c r="H3" s="1611"/>
      <c r="I3" s="1611"/>
      <c r="J3" s="1611"/>
      <c r="K3" s="1611"/>
      <c r="L3" s="1611"/>
      <c r="M3" s="1611"/>
      <c r="N3" s="1611"/>
      <c r="O3" s="1611"/>
    </row>
    <row r="4" spans="1:33" ht="14.1" customHeight="1" x14ac:dyDescent="0.25">
      <c r="A4" s="25"/>
      <c r="B4" s="864"/>
      <c r="C4" s="865"/>
      <c r="D4" s="865"/>
      <c r="E4" s="865"/>
      <c r="F4" s="865"/>
      <c r="G4" s="865"/>
      <c r="H4" s="865"/>
      <c r="I4" s="865"/>
      <c r="J4" s="865"/>
      <c r="K4" s="865"/>
      <c r="L4" s="865"/>
      <c r="M4" s="865"/>
      <c r="N4" s="865"/>
      <c r="O4" s="865"/>
    </row>
    <row r="5" spans="1:33" ht="15" customHeight="1" x14ac:dyDescent="0.25">
      <c r="A5" s="1612"/>
      <c r="B5" s="1321" t="s">
        <v>54</v>
      </c>
      <c r="C5" s="1322" t="s">
        <v>55</v>
      </c>
      <c r="D5" s="1322" t="s">
        <v>56</v>
      </c>
      <c r="E5" s="1322" t="s">
        <v>57</v>
      </c>
      <c r="F5" s="1322" t="s">
        <v>411</v>
      </c>
      <c r="G5" s="1322" t="s">
        <v>412</v>
      </c>
      <c r="H5" s="1322" t="s">
        <v>413</v>
      </c>
      <c r="I5" s="1322" t="s">
        <v>514</v>
      </c>
      <c r="J5" s="1322" t="s">
        <v>521</v>
      </c>
      <c r="K5" s="1322" t="s">
        <v>522</v>
      </c>
      <c r="L5" s="1322" t="s">
        <v>523</v>
      </c>
      <c r="M5" s="1322" t="s">
        <v>524</v>
      </c>
      <c r="N5" s="1322" t="s">
        <v>525</v>
      </c>
      <c r="O5" s="1323" t="s">
        <v>526</v>
      </c>
    </row>
    <row r="6" spans="1:33" ht="12.75" customHeight="1" x14ac:dyDescent="0.25">
      <c r="A6" s="1613"/>
      <c r="B6" s="1300" t="s">
        <v>78</v>
      </c>
      <c r="C6" s="866" t="s">
        <v>527</v>
      </c>
      <c r="D6" s="866" t="s">
        <v>528</v>
      </c>
      <c r="E6" s="866" t="s">
        <v>529</v>
      </c>
      <c r="F6" s="866" t="s">
        <v>530</v>
      </c>
      <c r="G6" s="866" t="s">
        <v>531</v>
      </c>
      <c r="H6" s="866" t="s">
        <v>532</v>
      </c>
      <c r="I6" s="866" t="s">
        <v>533</v>
      </c>
      <c r="J6" s="866" t="s">
        <v>534</v>
      </c>
      <c r="K6" s="866" t="s">
        <v>535</v>
      </c>
      <c r="L6" s="866" t="s">
        <v>536</v>
      </c>
      <c r="M6" s="866" t="s">
        <v>537</v>
      </c>
      <c r="N6" s="866" t="s">
        <v>538</v>
      </c>
      <c r="O6" s="1324" t="s">
        <v>463</v>
      </c>
    </row>
    <row r="7" spans="1:33" s="25" customFormat="1" ht="12.75" customHeight="1" x14ac:dyDescent="0.25">
      <c r="A7" s="1353" t="s">
        <v>420</v>
      </c>
      <c r="B7" s="31" t="s">
        <v>567</v>
      </c>
      <c r="C7" s="157"/>
      <c r="D7" s="157"/>
      <c r="E7" s="157"/>
      <c r="F7" s="157"/>
      <c r="G7" s="157"/>
      <c r="H7" s="157"/>
      <c r="I7" s="157"/>
      <c r="J7" s="157"/>
      <c r="K7" s="157"/>
      <c r="L7" s="157"/>
      <c r="M7" s="157"/>
      <c r="N7" s="157"/>
      <c r="O7" s="306"/>
    </row>
    <row r="8" spans="1:33" s="25" customFormat="1" ht="15.75" customHeight="1" x14ac:dyDescent="0.25">
      <c r="A8" s="1218" t="s">
        <v>428</v>
      </c>
      <c r="B8" s="26" t="s">
        <v>561</v>
      </c>
      <c r="C8" s="157">
        <f>O8/12</f>
        <v>46686.333333333336</v>
      </c>
      <c r="D8" s="157">
        <f>C8</f>
        <v>46686.333333333336</v>
      </c>
      <c r="E8" s="157">
        <f t="shared" ref="E8:M8" si="0">D8</f>
        <v>46686.333333333336</v>
      </c>
      <c r="F8" s="157">
        <f t="shared" si="0"/>
        <v>46686.333333333336</v>
      </c>
      <c r="G8" s="157">
        <f t="shared" si="0"/>
        <v>46686.333333333336</v>
      </c>
      <c r="H8" s="157">
        <f t="shared" si="0"/>
        <v>46686.333333333336</v>
      </c>
      <c r="I8" s="157">
        <f t="shared" si="0"/>
        <v>46686.333333333336</v>
      </c>
      <c r="J8" s="157">
        <f t="shared" si="0"/>
        <v>46686.333333333336</v>
      </c>
      <c r="K8" s="157">
        <f t="shared" si="0"/>
        <v>46686.333333333336</v>
      </c>
      <c r="L8" s="157">
        <f t="shared" si="0"/>
        <v>46686.333333333336</v>
      </c>
      <c r="M8" s="157">
        <f t="shared" si="0"/>
        <v>46686.333333333336</v>
      </c>
      <c r="N8" s="157">
        <v>38227</v>
      </c>
      <c r="O8" s="306">
        <f>Össz.önkor.mérleg.!E11</f>
        <v>560236</v>
      </c>
      <c r="P8" s="28"/>
    </row>
    <row r="9" spans="1:33" s="25" customFormat="1" ht="16.5" customHeight="1" x14ac:dyDescent="0.25">
      <c r="A9" s="1218" t="s">
        <v>429</v>
      </c>
      <c r="B9" s="26" t="s">
        <v>562</v>
      </c>
      <c r="C9" s="157">
        <f>O9/12</f>
        <v>4659.666666666667</v>
      </c>
      <c r="D9" s="157">
        <f>C9</f>
        <v>4659.666666666667</v>
      </c>
      <c r="E9" s="157">
        <f t="shared" ref="E9:M9" si="1">D9</f>
        <v>4659.666666666667</v>
      </c>
      <c r="F9" s="157">
        <f t="shared" si="1"/>
        <v>4659.666666666667</v>
      </c>
      <c r="G9" s="157">
        <f t="shared" si="1"/>
        <v>4659.666666666667</v>
      </c>
      <c r="H9" s="157">
        <f t="shared" si="1"/>
        <v>4659.666666666667</v>
      </c>
      <c r="I9" s="157">
        <f t="shared" si="1"/>
        <v>4659.666666666667</v>
      </c>
      <c r="J9" s="157">
        <f t="shared" si="1"/>
        <v>4659.666666666667</v>
      </c>
      <c r="K9" s="157">
        <f t="shared" si="1"/>
        <v>4659.666666666667</v>
      </c>
      <c r="L9" s="157">
        <f t="shared" si="1"/>
        <v>4659.666666666667</v>
      </c>
      <c r="M9" s="157">
        <f t="shared" si="1"/>
        <v>4659.666666666667</v>
      </c>
      <c r="N9" s="157">
        <v>5060</v>
      </c>
      <c r="O9" s="306">
        <f>Össz.önkor.mérleg.!E13</f>
        <v>55916</v>
      </c>
      <c r="P9" s="28"/>
    </row>
    <row r="10" spans="1:33" s="25" customFormat="1" ht="15.75" customHeight="1" x14ac:dyDescent="0.25">
      <c r="A10" s="1218" t="s">
        <v>430</v>
      </c>
      <c r="B10" s="26" t="s">
        <v>394</v>
      </c>
      <c r="C10" s="157">
        <f>O10/12</f>
        <v>84630.5</v>
      </c>
      <c r="D10" s="157">
        <f>C10</f>
        <v>84630.5</v>
      </c>
      <c r="E10" s="157">
        <f t="shared" ref="E10:M10" si="2">D10</f>
        <v>84630.5</v>
      </c>
      <c r="F10" s="157">
        <f t="shared" si="2"/>
        <v>84630.5</v>
      </c>
      <c r="G10" s="157">
        <f t="shared" si="2"/>
        <v>84630.5</v>
      </c>
      <c r="H10" s="157">
        <f t="shared" si="2"/>
        <v>84630.5</v>
      </c>
      <c r="I10" s="157">
        <f t="shared" si="2"/>
        <v>84630.5</v>
      </c>
      <c r="J10" s="157">
        <f t="shared" si="2"/>
        <v>84630.5</v>
      </c>
      <c r="K10" s="157">
        <f t="shared" si="2"/>
        <v>84630.5</v>
      </c>
      <c r="L10" s="157">
        <f t="shared" si="2"/>
        <v>84630.5</v>
      </c>
      <c r="M10" s="157">
        <f t="shared" si="2"/>
        <v>84630.5</v>
      </c>
      <c r="N10" s="157">
        <v>63624</v>
      </c>
      <c r="O10" s="306">
        <f>Össz.önkor.mérleg.!E17</f>
        <v>1015566</v>
      </c>
      <c r="P10" s="28"/>
    </row>
    <row r="11" spans="1:33" s="26" customFormat="1" ht="18" customHeight="1" x14ac:dyDescent="0.25">
      <c r="A11" s="1218" t="s">
        <v>431</v>
      </c>
      <c r="B11" s="26" t="s">
        <v>563</v>
      </c>
      <c r="C11" s="157">
        <f>O11/12</f>
        <v>42100.333333333336</v>
      </c>
      <c r="D11" s="157">
        <f>C11</f>
        <v>42100.333333333336</v>
      </c>
      <c r="E11" s="157">
        <f t="shared" ref="E11:M11" si="3">D11</f>
        <v>42100.333333333336</v>
      </c>
      <c r="F11" s="157">
        <f t="shared" si="3"/>
        <v>42100.333333333336</v>
      </c>
      <c r="G11" s="157">
        <f t="shared" si="3"/>
        <v>42100.333333333336</v>
      </c>
      <c r="H11" s="157">
        <f t="shared" si="3"/>
        <v>42100.333333333336</v>
      </c>
      <c r="I11" s="157">
        <f t="shared" si="3"/>
        <v>42100.333333333336</v>
      </c>
      <c r="J11" s="157">
        <f t="shared" si="3"/>
        <v>42100.333333333336</v>
      </c>
      <c r="K11" s="157">
        <f t="shared" si="3"/>
        <v>42100.333333333336</v>
      </c>
      <c r="L11" s="157">
        <f t="shared" si="3"/>
        <v>42100.333333333336</v>
      </c>
      <c r="M11" s="157">
        <f t="shared" si="3"/>
        <v>42100.333333333336</v>
      </c>
      <c r="N11" s="157">
        <v>28258</v>
      </c>
      <c r="O11" s="306">
        <f>Össz.önkor.mérleg.!E20</f>
        <v>505204</v>
      </c>
      <c r="P11" s="28"/>
    </row>
    <row r="12" spans="1:33" s="27" customFormat="1" ht="15.75" customHeight="1" x14ac:dyDescent="0.25">
      <c r="A12" s="1218" t="s">
        <v>434</v>
      </c>
      <c r="B12" s="867" t="s">
        <v>539</v>
      </c>
      <c r="C12" s="1267">
        <v>135183</v>
      </c>
      <c r="D12" s="1267">
        <v>135183</v>
      </c>
      <c r="E12" s="1267">
        <v>135183</v>
      </c>
      <c r="F12" s="1267">
        <v>135183</v>
      </c>
      <c r="G12" s="1267">
        <v>135183</v>
      </c>
      <c r="H12" s="1267">
        <v>135183</v>
      </c>
      <c r="I12" s="1267">
        <v>135183</v>
      </c>
      <c r="J12" s="1267">
        <v>135183</v>
      </c>
      <c r="K12" s="1267">
        <v>135183</v>
      </c>
      <c r="L12" s="1267">
        <v>135183</v>
      </c>
      <c r="M12" s="1267">
        <v>135183</v>
      </c>
      <c r="N12" s="1267">
        <f>SUM(N8:N11)</f>
        <v>135169</v>
      </c>
      <c r="O12" s="1325">
        <f>SUM(O8:O11)</f>
        <v>2136922</v>
      </c>
      <c r="P12" s="29"/>
    </row>
    <row r="13" spans="1:33" s="25" customFormat="1" ht="15.75" customHeight="1" x14ac:dyDescent="0.25">
      <c r="A13" s="1218" t="s">
        <v>435</v>
      </c>
      <c r="B13" s="26" t="s">
        <v>564</v>
      </c>
      <c r="C13" s="157">
        <f>O13/12</f>
        <v>74193</v>
      </c>
      <c r="D13" s="157">
        <f>C13</f>
        <v>74193</v>
      </c>
      <c r="E13" s="157">
        <f t="shared" ref="E13:N13" si="4">D13</f>
        <v>74193</v>
      </c>
      <c r="F13" s="157">
        <f t="shared" si="4"/>
        <v>74193</v>
      </c>
      <c r="G13" s="157">
        <f t="shared" si="4"/>
        <v>74193</v>
      </c>
      <c r="H13" s="157">
        <f t="shared" si="4"/>
        <v>74193</v>
      </c>
      <c r="I13" s="157">
        <f t="shared" si="4"/>
        <v>74193</v>
      </c>
      <c r="J13" s="157">
        <f t="shared" si="4"/>
        <v>74193</v>
      </c>
      <c r="K13" s="157">
        <f t="shared" si="4"/>
        <v>74193</v>
      </c>
      <c r="L13" s="157">
        <f t="shared" si="4"/>
        <v>74193</v>
      </c>
      <c r="M13" s="157">
        <f t="shared" si="4"/>
        <v>74193</v>
      </c>
      <c r="N13" s="157">
        <f t="shared" si="4"/>
        <v>74193</v>
      </c>
      <c r="O13" s="504">
        <f>'felh. bev.  '!F23</f>
        <v>890316</v>
      </c>
      <c r="P13" s="28"/>
    </row>
    <row r="14" spans="1:33" s="25" customFormat="1" ht="15" customHeight="1" x14ac:dyDescent="0.25">
      <c r="A14" s="1218" t="s">
        <v>464</v>
      </c>
      <c r="B14" s="26" t="s">
        <v>565</v>
      </c>
      <c r="C14" s="157"/>
      <c r="D14" s="157"/>
      <c r="E14" s="157"/>
      <c r="F14" s="157"/>
      <c r="G14" s="157"/>
      <c r="H14" s="157"/>
      <c r="I14" s="157"/>
      <c r="J14" s="157"/>
      <c r="K14" s="157"/>
      <c r="L14" s="157"/>
      <c r="M14" s="157"/>
      <c r="N14" s="157"/>
      <c r="O14" s="504">
        <v>0</v>
      </c>
      <c r="P14" s="28"/>
    </row>
    <row r="15" spans="1:33" s="25" customFormat="1" ht="16.5" customHeight="1" x14ac:dyDescent="0.25">
      <c r="A15" s="1218" t="s">
        <v>465</v>
      </c>
      <c r="B15" s="26" t="s">
        <v>487</v>
      </c>
      <c r="C15" s="157">
        <f>O15/12</f>
        <v>1492.4166666666667</v>
      </c>
      <c r="D15" s="157">
        <f>C15</f>
        <v>1492.4166666666667</v>
      </c>
      <c r="E15" s="157">
        <f t="shared" ref="E15:N15" si="5">D15</f>
        <v>1492.4166666666667</v>
      </c>
      <c r="F15" s="157">
        <f t="shared" si="5"/>
        <v>1492.4166666666667</v>
      </c>
      <c r="G15" s="157">
        <f t="shared" si="5"/>
        <v>1492.4166666666667</v>
      </c>
      <c r="H15" s="157">
        <f t="shared" si="5"/>
        <v>1492.4166666666667</v>
      </c>
      <c r="I15" s="157">
        <f t="shared" si="5"/>
        <v>1492.4166666666667</v>
      </c>
      <c r="J15" s="157">
        <f t="shared" si="5"/>
        <v>1492.4166666666667</v>
      </c>
      <c r="K15" s="157">
        <f t="shared" si="5"/>
        <v>1492.4166666666667</v>
      </c>
      <c r="L15" s="157">
        <f t="shared" si="5"/>
        <v>1492.4166666666667</v>
      </c>
      <c r="M15" s="157">
        <f t="shared" si="5"/>
        <v>1492.4166666666667</v>
      </c>
      <c r="N15" s="157">
        <f t="shared" si="5"/>
        <v>1492.4166666666667</v>
      </c>
      <c r="O15" s="504">
        <f>Össz.önkor.mérleg.!E30</f>
        <v>17909</v>
      </c>
      <c r="P15" s="28"/>
    </row>
    <row r="16" spans="1:33" s="26" customFormat="1" ht="15" customHeight="1" x14ac:dyDescent="0.25">
      <c r="A16" s="1218" t="s">
        <v>466</v>
      </c>
      <c r="C16" s="157"/>
      <c r="D16" s="157"/>
      <c r="E16" s="157"/>
      <c r="F16" s="157"/>
      <c r="G16" s="157"/>
      <c r="H16" s="157"/>
      <c r="I16" s="157"/>
      <c r="J16" s="157"/>
      <c r="K16" s="157"/>
      <c r="L16" s="157"/>
      <c r="M16" s="157"/>
      <c r="N16" s="157"/>
      <c r="O16" s="504">
        <f t="shared" ref="O16" si="6">SUM(C16:N16)</f>
        <v>0</v>
      </c>
      <c r="P16" s="28"/>
    </row>
    <row r="17" spans="1:256" s="31" customFormat="1" ht="16.5" customHeight="1" x14ac:dyDescent="0.25">
      <c r="A17" s="1218" t="s">
        <v>467</v>
      </c>
      <c r="B17" s="868" t="s">
        <v>540</v>
      </c>
      <c r="C17" s="1268">
        <f>SUM(C13:C16)</f>
        <v>75685.416666666672</v>
      </c>
      <c r="D17" s="1268">
        <f>SUM(D13:D16)</f>
        <v>75685.416666666672</v>
      </c>
      <c r="E17" s="1268">
        <f>SUM(E13:E16)</f>
        <v>75685.416666666672</v>
      </c>
      <c r="F17" s="1268">
        <f t="shared" ref="F17:M17" si="7">SUM(F13:F16)</f>
        <v>75685.416666666672</v>
      </c>
      <c r="G17" s="1268">
        <f t="shared" si="7"/>
        <v>75685.416666666672</v>
      </c>
      <c r="H17" s="1268">
        <f t="shared" si="7"/>
        <v>75685.416666666672</v>
      </c>
      <c r="I17" s="1268">
        <f t="shared" si="7"/>
        <v>75685.416666666672</v>
      </c>
      <c r="J17" s="1268">
        <f t="shared" si="7"/>
        <v>75685.416666666672</v>
      </c>
      <c r="K17" s="1268">
        <f t="shared" si="7"/>
        <v>75685.416666666672</v>
      </c>
      <c r="L17" s="1268">
        <f t="shared" si="7"/>
        <v>75685.416666666672</v>
      </c>
      <c r="M17" s="1268">
        <f t="shared" si="7"/>
        <v>75685.416666666672</v>
      </c>
      <c r="N17" s="1268">
        <f>SUM(N13:N16)</f>
        <v>75685.416666666672</v>
      </c>
      <c r="O17" s="1269">
        <f>SUM(O13:O16)</f>
        <v>908225</v>
      </c>
      <c r="P17" s="30"/>
    </row>
    <row r="18" spans="1:256" s="27" customFormat="1" ht="16.5" customHeight="1" x14ac:dyDescent="0.25">
      <c r="A18" s="1218" t="s">
        <v>468</v>
      </c>
      <c r="B18" s="31" t="s">
        <v>566</v>
      </c>
      <c r="C18" s="158"/>
      <c r="D18" s="158"/>
      <c r="E18" s="158"/>
      <c r="F18" s="158"/>
      <c r="G18" s="158"/>
      <c r="H18" s="157"/>
      <c r="I18" s="157"/>
      <c r="J18" s="157"/>
      <c r="K18" s="157"/>
      <c r="L18" s="157"/>
      <c r="M18" s="157"/>
      <c r="N18" s="157"/>
      <c r="O18" s="504">
        <f>SUM(C18:N18)</f>
        <v>0</v>
      </c>
      <c r="P18" s="29"/>
    </row>
    <row r="19" spans="1:256" s="25" customFormat="1" ht="15.75" customHeight="1" thickBot="1" x14ac:dyDescent="0.3">
      <c r="A19" s="1218" t="s">
        <v>469</v>
      </c>
      <c r="B19" s="26" t="s">
        <v>401</v>
      </c>
      <c r="C19" s="157">
        <f>O19/12</f>
        <v>237523.75</v>
      </c>
      <c r="D19" s="157">
        <f>C19</f>
        <v>237523.75</v>
      </c>
      <c r="E19" s="157">
        <f t="shared" ref="E19:M19" si="8">D19</f>
        <v>237523.75</v>
      </c>
      <c r="F19" s="157">
        <f t="shared" si="8"/>
        <v>237523.75</v>
      </c>
      <c r="G19" s="157">
        <f t="shared" si="8"/>
        <v>237523.75</v>
      </c>
      <c r="H19" s="157">
        <f t="shared" si="8"/>
        <v>237523.75</v>
      </c>
      <c r="I19" s="157">
        <f t="shared" si="8"/>
        <v>237523.75</v>
      </c>
      <c r="J19" s="157">
        <f t="shared" si="8"/>
        <v>237523.75</v>
      </c>
      <c r="K19" s="157">
        <f t="shared" si="8"/>
        <v>237523.75</v>
      </c>
      <c r="L19" s="157">
        <f t="shared" si="8"/>
        <v>237523.75</v>
      </c>
      <c r="M19" s="157">
        <f t="shared" si="8"/>
        <v>237523.75</v>
      </c>
      <c r="N19" s="157">
        <v>301717</v>
      </c>
      <c r="O19" s="504">
        <f>Össz.önkor.mérleg.!E55</f>
        <v>2850285</v>
      </c>
      <c r="P19" s="28"/>
    </row>
    <row r="20" spans="1:256" s="27" customFormat="1" ht="16.5" customHeight="1" thickBot="1" x14ac:dyDescent="0.3">
      <c r="A20" s="1218" t="s">
        <v>470</v>
      </c>
      <c r="B20" s="1332" t="s">
        <v>541</v>
      </c>
      <c r="C20" s="1270">
        <f>C17+C12+C18+C19</f>
        <v>448392.16666666669</v>
      </c>
      <c r="D20" s="1270">
        <f t="shared" ref="D20:M20" si="9">D17+D12+D18+D19</f>
        <v>448392.16666666669</v>
      </c>
      <c r="E20" s="1270">
        <f t="shared" si="9"/>
        <v>448392.16666666669</v>
      </c>
      <c r="F20" s="1270">
        <f t="shared" si="9"/>
        <v>448392.16666666669</v>
      </c>
      <c r="G20" s="1270">
        <f t="shared" si="9"/>
        <v>448392.16666666669</v>
      </c>
      <c r="H20" s="1270">
        <f t="shared" si="9"/>
        <v>448392.16666666669</v>
      </c>
      <c r="I20" s="1270">
        <f t="shared" si="9"/>
        <v>448392.16666666669</v>
      </c>
      <c r="J20" s="1270">
        <f t="shared" si="9"/>
        <v>448392.16666666669</v>
      </c>
      <c r="K20" s="1270">
        <f t="shared" si="9"/>
        <v>448392.16666666669</v>
      </c>
      <c r="L20" s="1270">
        <f t="shared" si="9"/>
        <v>448392.16666666669</v>
      </c>
      <c r="M20" s="1270">
        <f t="shared" si="9"/>
        <v>448392.16666666669</v>
      </c>
      <c r="N20" s="1270">
        <v>511298</v>
      </c>
      <c r="O20" s="1326">
        <f>O12+O19+O17</f>
        <v>5895432</v>
      </c>
      <c r="P20" s="29"/>
    </row>
    <row r="21" spans="1:256" s="13" customFormat="1" ht="15" customHeight="1" x14ac:dyDescent="0.25">
      <c r="A21" s="1218" t="s">
        <v>471</v>
      </c>
      <c r="B21" s="31"/>
      <c r="C21" s="158"/>
      <c r="D21" s="158"/>
      <c r="E21" s="158"/>
      <c r="F21" s="158"/>
      <c r="G21" s="158"/>
      <c r="H21" s="158"/>
      <c r="I21" s="158"/>
      <c r="J21" s="158"/>
      <c r="K21" s="158"/>
      <c r="L21" s="158"/>
      <c r="M21" s="158"/>
      <c r="N21" s="158"/>
      <c r="O21" s="504"/>
    </row>
    <row r="22" spans="1:256" s="27" customFormat="1" ht="12.75" customHeight="1" x14ac:dyDescent="0.25">
      <c r="A22" s="1218" t="s">
        <v>472</v>
      </c>
      <c r="B22" s="31" t="s">
        <v>62</v>
      </c>
      <c r="C22" s="158"/>
      <c r="D22" s="158"/>
      <c r="E22" s="158"/>
      <c r="F22" s="158"/>
      <c r="G22" s="158"/>
      <c r="H22" s="158"/>
      <c r="I22" s="158"/>
      <c r="J22" s="158"/>
      <c r="K22" s="158"/>
      <c r="L22" s="158"/>
      <c r="M22" s="158"/>
      <c r="N22" s="158"/>
      <c r="O22" s="504"/>
    </row>
    <row r="23" spans="1:256" s="25" customFormat="1" ht="15.75" customHeight="1" x14ac:dyDescent="0.25">
      <c r="A23" s="1218" t="s">
        <v>473</v>
      </c>
      <c r="B23" s="26" t="s">
        <v>402</v>
      </c>
      <c r="C23" s="157">
        <f t="shared" ref="C23:C30" si="10">O23/12</f>
        <v>76509.416666666672</v>
      </c>
      <c r="D23" s="157">
        <f>C23</f>
        <v>76509.416666666672</v>
      </c>
      <c r="E23" s="157">
        <f t="shared" ref="E23:M23" si="11">D23</f>
        <v>76509.416666666672</v>
      </c>
      <c r="F23" s="157">
        <f t="shared" si="11"/>
        <v>76509.416666666672</v>
      </c>
      <c r="G23" s="157">
        <f t="shared" si="11"/>
        <v>76509.416666666672</v>
      </c>
      <c r="H23" s="157">
        <f t="shared" si="11"/>
        <v>76509.416666666672</v>
      </c>
      <c r="I23" s="157">
        <f t="shared" si="11"/>
        <v>76509.416666666672</v>
      </c>
      <c r="J23" s="157">
        <f t="shared" si="11"/>
        <v>76509.416666666672</v>
      </c>
      <c r="K23" s="157">
        <f t="shared" si="11"/>
        <v>76509.416666666672</v>
      </c>
      <c r="L23" s="157">
        <f t="shared" si="11"/>
        <v>76509.416666666672</v>
      </c>
      <c r="M23" s="157">
        <f t="shared" si="11"/>
        <v>76509.416666666672</v>
      </c>
      <c r="N23" s="157">
        <v>73084</v>
      </c>
      <c r="O23" s="504">
        <f>Össz.önkor.mérleg.!N10</f>
        <v>918113</v>
      </c>
      <c r="P23" s="28"/>
    </row>
    <row r="24" spans="1:256" s="25" customFormat="1" ht="17.25" customHeight="1" x14ac:dyDescent="0.25">
      <c r="A24" s="1218" t="s">
        <v>474</v>
      </c>
      <c r="B24" s="26" t="s">
        <v>403</v>
      </c>
      <c r="C24" s="157">
        <f t="shared" si="10"/>
        <v>10784.75</v>
      </c>
      <c r="D24" s="157">
        <f t="shared" ref="D24:M30" si="12">C24</f>
        <v>10784.75</v>
      </c>
      <c r="E24" s="157">
        <f t="shared" si="12"/>
        <v>10784.75</v>
      </c>
      <c r="F24" s="157">
        <f t="shared" si="12"/>
        <v>10784.75</v>
      </c>
      <c r="G24" s="157">
        <f t="shared" si="12"/>
        <v>10784.75</v>
      </c>
      <c r="H24" s="157">
        <f t="shared" si="12"/>
        <v>10784.75</v>
      </c>
      <c r="I24" s="157">
        <f t="shared" si="12"/>
        <v>10784.75</v>
      </c>
      <c r="J24" s="157">
        <f t="shared" si="12"/>
        <v>10784.75</v>
      </c>
      <c r="K24" s="157">
        <f t="shared" si="12"/>
        <v>10784.75</v>
      </c>
      <c r="L24" s="157">
        <f t="shared" si="12"/>
        <v>10784.75</v>
      </c>
      <c r="M24" s="157">
        <f t="shared" si="12"/>
        <v>10784.75</v>
      </c>
      <c r="N24" s="157">
        <v>13436</v>
      </c>
      <c r="O24" s="504">
        <f>Össz.önkor.mérleg.!N11</f>
        <v>129417</v>
      </c>
      <c r="P24" s="28"/>
    </row>
    <row r="25" spans="1:256" s="25" customFormat="1" ht="13.5" customHeight="1" x14ac:dyDescent="0.25">
      <c r="A25" s="1218" t="s">
        <v>475</v>
      </c>
      <c r="B25" s="26" t="s">
        <v>404</v>
      </c>
      <c r="C25" s="157">
        <f t="shared" si="10"/>
        <v>107466</v>
      </c>
      <c r="D25" s="157">
        <f t="shared" si="12"/>
        <v>107466</v>
      </c>
      <c r="E25" s="157">
        <f t="shared" si="12"/>
        <v>107466</v>
      </c>
      <c r="F25" s="157">
        <f t="shared" si="12"/>
        <v>107466</v>
      </c>
      <c r="G25" s="157">
        <f t="shared" si="12"/>
        <v>107466</v>
      </c>
      <c r="H25" s="157">
        <f t="shared" si="12"/>
        <v>107466</v>
      </c>
      <c r="I25" s="157">
        <f t="shared" si="12"/>
        <v>107466</v>
      </c>
      <c r="J25" s="157">
        <f t="shared" si="12"/>
        <v>107466</v>
      </c>
      <c r="K25" s="157">
        <f t="shared" si="12"/>
        <v>107466</v>
      </c>
      <c r="L25" s="157">
        <f t="shared" si="12"/>
        <v>107466</v>
      </c>
      <c r="M25" s="157">
        <f t="shared" si="12"/>
        <v>107466</v>
      </c>
      <c r="N25" s="157">
        <v>89604</v>
      </c>
      <c r="O25" s="504">
        <f>Össz.önkor.mérleg.!N12</f>
        <v>1289592</v>
      </c>
      <c r="P25" s="28"/>
    </row>
    <row r="26" spans="1:256" s="25" customFormat="1" ht="15" customHeight="1" x14ac:dyDescent="0.25">
      <c r="A26" s="1218" t="s">
        <v>476</v>
      </c>
      <c r="B26" s="26" t="s">
        <v>542</v>
      </c>
      <c r="C26" s="157">
        <f t="shared" si="10"/>
        <v>1359.0833333333333</v>
      </c>
      <c r="D26" s="157">
        <f t="shared" si="12"/>
        <v>1359.0833333333333</v>
      </c>
      <c r="E26" s="157">
        <f t="shared" si="12"/>
        <v>1359.0833333333333</v>
      </c>
      <c r="F26" s="157">
        <f t="shared" si="12"/>
        <v>1359.0833333333333</v>
      </c>
      <c r="G26" s="157">
        <f t="shared" si="12"/>
        <v>1359.0833333333333</v>
      </c>
      <c r="H26" s="157">
        <f t="shared" si="12"/>
        <v>1359.0833333333333</v>
      </c>
      <c r="I26" s="157">
        <f t="shared" si="12"/>
        <v>1359.0833333333333</v>
      </c>
      <c r="J26" s="157">
        <f t="shared" si="12"/>
        <v>1359.0833333333333</v>
      </c>
      <c r="K26" s="157">
        <f t="shared" si="12"/>
        <v>1359.0833333333333</v>
      </c>
      <c r="L26" s="157">
        <f t="shared" si="12"/>
        <v>1359.0833333333333</v>
      </c>
      <c r="M26" s="157">
        <f t="shared" si="12"/>
        <v>1359.0833333333333</v>
      </c>
      <c r="N26" s="157">
        <v>1360</v>
      </c>
      <c r="O26" s="504">
        <f>Össz.önkor.mérleg.!N14</f>
        <v>16309</v>
      </c>
      <c r="P26" s="28"/>
      <c r="IV26" s="28"/>
    </row>
    <row r="27" spans="1:256" s="25" customFormat="1" ht="15" customHeight="1" x14ac:dyDescent="0.25">
      <c r="A27" s="1218" t="s">
        <v>477</v>
      </c>
      <c r="B27" s="26" t="s">
        <v>225</v>
      </c>
      <c r="C27" s="157">
        <f>O27/12</f>
        <v>4986.416666666667</v>
      </c>
      <c r="D27" s="157">
        <f t="shared" si="12"/>
        <v>4986.416666666667</v>
      </c>
      <c r="E27" s="157">
        <f t="shared" si="12"/>
        <v>4986.416666666667</v>
      </c>
      <c r="F27" s="157">
        <f t="shared" si="12"/>
        <v>4986.416666666667</v>
      </c>
      <c r="G27" s="157">
        <f t="shared" si="12"/>
        <v>4986.416666666667</v>
      </c>
      <c r="H27" s="157">
        <f t="shared" si="12"/>
        <v>4986.416666666667</v>
      </c>
      <c r="I27" s="157">
        <f t="shared" si="12"/>
        <v>4986.416666666667</v>
      </c>
      <c r="J27" s="157">
        <f t="shared" si="12"/>
        <v>4986.416666666667</v>
      </c>
      <c r="K27" s="157">
        <f t="shared" si="12"/>
        <v>4986.416666666667</v>
      </c>
      <c r="L27" s="157">
        <f t="shared" si="12"/>
        <v>4986.416666666667</v>
      </c>
      <c r="M27" s="157">
        <f t="shared" si="12"/>
        <v>4986.416666666667</v>
      </c>
      <c r="N27" s="157">
        <v>11552</v>
      </c>
      <c r="O27" s="504">
        <f>Össz.önkor.mérleg.!N19</f>
        <v>59837</v>
      </c>
      <c r="P27" s="28"/>
    </row>
    <row r="28" spans="1:256" s="25" customFormat="1" ht="12.75" customHeight="1" x14ac:dyDescent="0.25">
      <c r="A28" s="1218" t="s">
        <v>478</v>
      </c>
      <c r="B28" s="26" t="s">
        <v>405</v>
      </c>
      <c r="C28" s="157">
        <f>O28/12</f>
        <v>3263.8333333333335</v>
      </c>
      <c r="D28" s="157">
        <f t="shared" si="12"/>
        <v>3263.8333333333335</v>
      </c>
      <c r="E28" s="157">
        <f t="shared" si="12"/>
        <v>3263.8333333333335</v>
      </c>
      <c r="F28" s="157">
        <f t="shared" si="12"/>
        <v>3263.8333333333335</v>
      </c>
      <c r="G28" s="157">
        <f t="shared" si="12"/>
        <v>3263.8333333333335</v>
      </c>
      <c r="H28" s="157">
        <f t="shared" si="12"/>
        <v>3263.8333333333335</v>
      </c>
      <c r="I28" s="157">
        <f t="shared" si="12"/>
        <v>3263.8333333333335</v>
      </c>
      <c r="J28" s="157">
        <f t="shared" si="12"/>
        <v>3263.8333333333335</v>
      </c>
      <c r="K28" s="157">
        <f t="shared" si="12"/>
        <v>3263.8333333333335</v>
      </c>
      <c r="L28" s="157">
        <f t="shared" si="12"/>
        <v>3263.8333333333335</v>
      </c>
      <c r="M28" s="157">
        <f t="shared" si="12"/>
        <v>3263.8333333333335</v>
      </c>
      <c r="N28" s="157">
        <v>2659</v>
      </c>
      <c r="O28" s="504">
        <f>Össz.önkor.mérleg.!N17</f>
        <v>39166</v>
      </c>
      <c r="P28" s="28"/>
    </row>
    <row r="29" spans="1:256" s="25" customFormat="1" ht="15.75" customHeight="1" x14ac:dyDescent="0.25">
      <c r="A29" s="1218" t="s">
        <v>479</v>
      </c>
      <c r="B29" s="26" t="s">
        <v>406</v>
      </c>
      <c r="C29" s="157">
        <f t="shared" si="10"/>
        <v>9768.6666666666661</v>
      </c>
      <c r="D29" s="157">
        <f t="shared" si="12"/>
        <v>9768.6666666666661</v>
      </c>
      <c r="E29" s="157">
        <f t="shared" si="12"/>
        <v>9768.6666666666661</v>
      </c>
      <c r="F29" s="157">
        <f t="shared" si="12"/>
        <v>9768.6666666666661</v>
      </c>
      <c r="G29" s="157">
        <f t="shared" si="12"/>
        <v>9768.6666666666661</v>
      </c>
      <c r="H29" s="157">
        <f t="shared" si="12"/>
        <v>9768.6666666666661</v>
      </c>
      <c r="I29" s="157">
        <f t="shared" si="12"/>
        <v>9768.6666666666661</v>
      </c>
      <c r="J29" s="157">
        <f t="shared" si="12"/>
        <v>9768.6666666666661</v>
      </c>
      <c r="K29" s="157">
        <f t="shared" si="12"/>
        <v>9768.6666666666661</v>
      </c>
      <c r="L29" s="157">
        <f t="shared" si="12"/>
        <v>9768.6666666666661</v>
      </c>
      <c r="M29" s="157">
        <f t="shared" si="12"/>
        <v>9768.6666666666661</v>
      </c>
      <c r="N29" s="157">
        <v>13881</v>
      </c>
      <c r="O29" s="504">
        <f>Össz.önkor.mérleg.!N18</f>
        <v>117224</v>
      </c>
      <c r="P29" s="28"/>
    </row>
    <row r="30" spans="1:256" s="25" customFormat="1" ht="15" customHeight="1" x14ac:dyDescent="0.25">
      <c r="A30" s="1218" t="s">
        <v>488</v>
      </c>
      <c r="B30" s="26" t="s">
        <v>570</v>
      </c>
      <c r="C30" s="157">
        <f t="shared" si="10"/>
        <v>2093.5</v>
      </c>
      <c r="D30" s="157">
        <f t="shared" si="12"/>
        <v>2093.5</v>
      </c>
      <c r="E30" s="157">
        <f t="shared" si="12"/>
        <v>2093.5</v>
      </c>
      <c r="F30" s="157">
        <f t="shared" si="12"/>
        <v>2093.5</v>
      </c>
      <c r="G30" s="157">
        <f t="shared" si="12"/>
        <v>2093.5</v>
      </c>
      <c r="H30" s="157">
        <f t="shared" si="12"/>
        <v>2093.5</v>
      </c>
      <c r="I30" s="157">
        <f t="shared" si="12"/>
        <v>2093.5</v>
      </c>
      <c r="J30" s="157">
        <f t="shared" si="12"/>
        <v>2093.5</v>
      </c>
      <c r="K30" s="157">
        <f t="shared" si="12"/>
        <v>2093.5</v>
      </c>
      <c r="L30" s="157">
        <f t="shared" si="12"/>
        <v>2093.5</v>
      </c>
      <c r="M30" s="157">
        <f t="shared" si="12"/>
        <v>2093.5</v>
      </c>
      <c r="N30" s="157">
        <v>10537</v>
      </c>
      <c r="O30" s="504">
        <f>Össz.önkor.mérleg.!N20+Össz.önkor.mérleg.!N21</f>
        <v>25122</v>
      </c>
      <c r="P30" s="28"/>
    </row>
    <row r="31" spans="1:256" s="26" customFormat="1" ht="15.75" customHeight="1" x14ac:dyDescent="0.25">
      <c r="A31" s="1218" t="s">
        <v>489</v>
      </c>
      <c r="B31" s="868" t="s">
        <v>543</v>
      </c>
      <c r="C31" s="1268">
        <f>SUM(C23:C30)</f>
        <v>216231.66666666669</v>
      </c>
      <c r="D31" s="1268">
        <f>SUM(D23:D30)</f>
        <v>216231.66666666669</v>
      </c>
      <c r="E31" s="1268">
        <f t="shared" ref="E31:N31" si="13">SUM(E23:E30)</f>
        <v>216231.66666666669</v>
      </c>
      <c r="F31" s="1268">
        <f t="shared" si="13"/>
        <v>216231.66666666669</v>
      </c>
      <c r="G31" s="1268">
        <f t="shared" si="13"/>
        <v>216231.66666666669</v>
      </c>
      <c r="H31" s="1268">
        <f t="shared" si="13"/>
        <v>216231.66666666669</v>
      </c>
      <c r="I31" s="1268">
        <f t="shared" si="13"/>
        <v>216231.66666666669</v>
      </c>
      <c r="J31" s="1268">
        <f t="shared" si="13"/>
        <v>216231.66666666669</v>
      </c>
      <c r="K31" s="1268">
        <f t="shared" si="13"/>
        <v>216231.66666666669</v>
      </c>
      <c r="L31" s="1268">
        <f t="shared" si="13"/>
        <v>216231.66666666669</v>
      </c>
      <c r="M31" s="1268">
        <f t="shared" si="13"/>
        <v>216231.66666666669</v>
      </c>
      <c r="N31" s="1268">
        <f t="shared" si="13"/>
        <v>216113</v>
      </c>
      <c r="O31" s="1269">
        <f>SUM(O23:O30)</f>
        <v>2594780</v>
      </c>
      <c r="P31" s="369"/>
    </row>
    <row r="32" spans="1:256" s="26" customFormat="1" ht="15" customHeight="1" x14ac:dyDescent="0.25">
      <c r="A32" s="1218" t="s">
        <v>490</v>
      </c>
      <c r="B32" s="26" t="s">
        <v>544</v>
      </c>
      <c r="C32" s="157">
        <v>263031</v>
      </c>
      <c r="D32" s="157">
        <f>C32</f>
        <v>263031</v>
      </c>
      <c r="E32" s="157">
        <f t="shared" ref="E32:M32" si="14">D32</f>
        <v>263031</v>
      </c>
      <c r="F32" s="157">
        <f t="shared" si="14"/>
        <v>263031</v>
      </c>
      <c r="G32" s="157">
        <f t="shared" si="14"/>
        <v>263031</v>
      </c>
      <c r="H32" s="157">
        <f t="shared" si="14"/>
        <v>263031</v>
      </c>
      <c r="I32" s="157">
        <f t="shared" si="14"/>
        <v>263031</v>
      </c>
      <c r="J32" s="157">
        <f t="shared" si="14"/>
        <v>263031</v>
      </c>
      <c r="K32" s="157">
        <f t="shared" si="14"/>
        <v>263031</v>
      </c>
      <c r="L32" s="157">
        <f t="shared" si="14"/>
        <v>263031</v>
      </c>
      <c r="M32" s="157">
        <f t="shared" si="14"/>
        <v>263031</v>
      </c>
      <c r="N32" s="157">
        <v>263015</v>
      </c>
      <c r="O32" s="504">
        <f>Össz.önkor.mérleg.!N27</f>
        <v>2290181</v>
      </c>
      <c r="P32" s="369"/>
    </row>
    <row r="33" spans="1:16" s="26" customFormat="1" ht="15" customHeight="1" x14ac:dyDescent="0.25">
      <c r="A33" s="1218" t="s">
        <v>491</v>
      </c>
      <c r="B33" s="26" t="s">
        <v>424</v>
      </c>
      <c r="C33" s="157">
        <f t="shared" ref="C33:C37" si="15">O33/12</f>
        <v>3816.6666666666665</v>
      </c>
      <c r="D33" s="157">
        <f t="shared" ref="D33:N37" si="16">C33</f>
        <v>3816.6666666666665</v>
      </c>
      <c r="E33" s="157">
        <f t="shared" si="16"/>
        <v>3816.6666666666665</v>
      </c>
      <c r="F33" s="157">
        <f t="shared" si="16"/>
        <v>3816.6666666666665</v>
      </c>
      <c r="G33" s="157">
        <f t="shared" si="16"/>
        <v>3816.6666666666665</v>
      </c>
      <c r="H33" s="157">
        <f t="shared" si="16"/>
        <v>3816.6666666666665</v>
      </c>
      <c r="I33" s="157">
        <f t="shared" si="16"/>
        <v>3816.6666666666665</v>
      </c>
      <c r="J33" s="157">
        <f t="shared" si="16"/>
        <v>3816.6666666666665</v>
      </c>
      <c r="K33" s="157">
        <f t="shared" si="16"/>
        <v>3816.6666666666665</v>
      </c>
      <c r="L33" s="157">
        <f t="shared" si="16"/>
        <v>3816.6666666666665</v>
      </c>
      <c r="M33" s="157">
        <f t="shared" si="16"/>
        <v>3816.6666666666665</v>
      </c>
      <c r="N33" s="157">
        <v>479</v>
      </c>
      <c r="O33" s="504">
        <f>Össz.önkor.mérleg.!N28</f>
        <v>45800</v>
      </c>
      <c r="P33" s="369"/>
    </row>
    <row r="34" spans="1:16" s="26" customFormat="1" ht="15.75" customHeight="1" x14ac:dyDescent="0.25">
      <c r="A34" s="1218" t="s">
        <v>492</v>
      </c>
      <c r="B34" s="26" t="s">
        <v>407</v>
      </c>
      <c r="C34" s="157">
        <f t="shared" si="15"/>
        <v>416.66666666666669</v>
      </c>
      <c r="D34" s="157">
        <f t="shared" si="16"/>
        <v>416.66666666666669</v>
      </c>
      <c r="E34" s="157">
        <f t="shared" si="16"/>
        <v>416.66666666666669</v>
      </c>
      <c r="F34" s="157">
        <f t="shared" si="16"/>
        <v>416.66666666666669</v>
      </c>
      <c r="G34" s="157">
        <f t="shared" si="16"/>
        <v>416.66666666666669</v>
      </c>
      <c r="H34" s="157">
        <f t="shared" si="16"/>
        <v>416.66666666666669</v>
      </c>
      <c r="I34" s="157">
        <f t="shared" si="16"/>
        <v>416.66666666666669</v>
      </c>
      <c r="J34" s="157">
        <f t="shared" si="16"/>
        <v>416.66666666666669</v>
      </c>
      <c r="K34" s="157">
        <f t="shared" si="16"/>
        <v>416.66666666666669</v>
      </c>
      <c r="L34" s="157">
        <f t="shared" si="16"/>
        <v>416.66666666666669</v>
      </c>
      <c r="M34" s="157">
        <f t="shared" si="16"/>
        <v>416.66666666666669</v>
      </c>
      <c r="N34" s="157">
        <v>413</v>
      </c>
      <c r="O34" s="504">
        <v>5000</v>
      </c>
    </row>
    <row r="35" spans="1:16" s="26" customFormat="1" ht="15.75" customHeight="1" x14ac:dyDescent="0.25">
      <c r="A35" s="1218" t="s">
        <v>493</v>
      </c>
      <c r="B35" s="26" t="s">
        <v>568</v>
      </c>
      <c r="C35" s="157">
        <f t="shared" si="15"/>
        <v>1205.4166666666667</v>
      </c>
      <c r="D35" s="157">
        <f t="shared" si="16"/>
        <v>1205.4166666666667</v>
      </c>
      <c r="E35" s="157">
        <f t="shared" si="16"/>
        <v>1205.4166666666667</v>
      </c>
      <c r="F35" s="157">
        <f t="shared" si="16"/>
        <v>1205.4166666666667</v>
      </c>
      <c r="G35" s="157">
        <f t="shared" si="16"/>
        <v>1205.4166666666667</v>
      </c>
      <c r="H35" s="157">
        <f t="shared" si="16"/>
        <v>1205.4166666666667</v>
      </c>
      <c r="I35" s="157">
        <f t="shared" si="16"/>
        <v>1205.4166666666667</v>
      </c>
      <c r="J35" s="157">
        <f t="shared" si="16"/>
        <v>1205.4166666666667</v>
      </c>
      <c r="K35" s="157">
        <f t="shared" si="16"/>
        <v>1205.4166666666667</v>
      </c>
      <c r="L35" s="157">
        <f t="shared" si="16"/>
        <v>1205.4166666666667</v>
      </c>
      <c r="M35" s="157">
        <f t="shared" si="16"/>
        <v>1205.4166666666667</v>
      </c>
      <c r="N35" s="157">
        <f t="shared" si="16"/>
        <v>1205.4166666666667</v>
      </c>
      <c r="O35" s="504">
        <f>Össz.önkor.mérleg.!N30</f>
        <v>14465</v>
      </c>
    </row>
    <row r="36" spans="1:16" s="26" customFormat="1" ht="16.5" customHeight="1" x14ac:dyDescent="0.25">
      <c r="A36" s="1218" t="s">
        <v>494</v>
      </c>
      <c r="B36" s="26" t="s">
        <v>569</v>
      </c>
      <c r="C36" s="157">
        <f t="shared" si="15"/>
        <v>243.91666666666666</v>
      </c>
      <c r="D36" s="157">
        <f t="shared" si="16"/>
        <v>243.91666666666666</v>
      </c>
      <c r="E36" s="157">
        <f t="shared" si="16"/>
        <v>243.91666666666666</v>
      </c>
      <c r="F36" s="157">
        <f t="shared" si="16"/>
        <v>243.91666666666666</v>
      </c>
      <c r="G36" s="157">
        <f t="shared" si="16"/>
        <v>243.91666666666666</v>
      </c>
      <c r="H36" s="157">
        <f t="shared" si="16"/>
        <v>243.91666666666666</v>
      </c>
      <c r="I36" s="157">
        <f t="shared" si="16"/>
        <v>243.91666666666666</v>
      </c>
      <c r="J36" s="157">
        <f t="shared" si="16"/>
        <v>243.91666666666666</v>
      </c>
      <c r="K36" s="157">
        <f t="shared" si="16"/>
        <v>243.91666666666666</v>
      </c>
      <c r="L36" s="157">
        <f t="shared" si="16"/>
        <v>243.91666666666666</v>
      </c>
      <c r="M36" s="157">
        <f t="shared" si="16"/>
        <v>243.91666666666666</v>
      </c>
      <c r="N36" s="157">
        <v>158</v>
      </c>
      <c r="O36" s="504">
        <f>Össz.önkor.mérleg.!N32</f>
        <v>2927</v>
      </c>
      <c r="P36" s="369"/>
    </row>
    <row r="37" spans="1:16" s="26" customFormat="1" ht="15" customHeight="1" x14ac:dyDescent="0.25">
      <c r="A37" s="1218" t="s">
        <v>495</v>
      </c>
      <c r="B37" s="26" t="s">
        <v>571</v>
      </c>
      <c r="C37" s="157">
        <f t="shared" si="15"/>
        <v>687.16666666666663</v>
      </c>
      <c r="D37" s="157">
        <f t="shared" si="16"/>
        <v>687.16666666666663</v>
      </c>
      <c r="E37" s="157">
        <f t="shared" si="16"/>
        <v>687.16666666666663</v>
      </c>
      <c r="F37" s="157">
        <f t="shared" si="16"/>
        <v>687.16666666666663</v>
      </c>
      <c r="G37" s="157">
        <f t="shared" si="16"/>
        <v>687.16666666666663</v>
      </c>
      <c r="H37" s="157">
        <f t="shared" si="16"/>
        <v>687.16666666666663</v>
      </c>
      <c r="I37" s="157">
        <f t="shared" si="16"/>
        <v>687.16666666666663</v>
      </c>
      <c r="J37" s="157">
        <f t="shared" si="16"/>
        <v>687.16666666666663</v>
      </c>
      <c r="K37" s="157">
        <f t="shared" si="16"/>
        <v>687.16666666666663</v>
      </c>
      <c r="L37" s="157">
        <f t="shared" si="16"/>
        <v>687.16666666666663</v>
      </c>
      <c r="M37" s="157">
        <f t="shared" si="16"/>
        <v>687.16666666666663</v>
      </c>
      <c r="N37" s="157">
        <v>16087</v>
      </c>
      <c r="O37" s="504">
        <f>Össz.önkor.mérleg.!N33</f>
        <v>8246</v>
      </c>
      <c r="P37" s="369"/>
    </row>
    <row r="38" spans="1:16" s="31" customFormat="1" ht="15" customHeight="1" x14ac:dyDescent="0.25">
      <c r="A38" s="1218" t="s">
        <v>496</v>
      </c>
      <c r="B38" s="867" t="s">
        <v>572</v>
      </c>
      <c r="C38" s="1267">
        <v>280162</v>
      </c>
      <c r="D38" s="1267">
        <v>280162</v>
      </c>
      <c r="E38" s="1267">
        <v>280162</v>
      </c>
      <c r="F38" s="1267">
        <v>280162</v>
      </c>
      <c r="G38" s="1267">
        <v>280162</v>
      </c>
      <c r="H38" s="1267">
        <v>280162</v>
      </c>
      <c r="I38" s="1267">
        <v>280162</v>
      </c>
      <c r="J38" s="1267">
        <v>280162</v>
      </c>
      <c r="K38" s="1267">
        <v>280162</v>
      </c>
      <c r="L38" s="1267">
        <v>280162</v>
      </c>
      <c r="M38" s="1267">
        <v>280162</v>
      </c>
      <c r="N38" s="1267">
        <v>280152</v>
      </c>
      <c r="O38" s="1325">
        <f>SUM(O32:O37)</f>
        <v>2366619</v>
      </c>
      <c r="P38" s="30"/>
    </row>
    <row r="39" spans="1:16" s="31" customFormat="1" ht="15" customHeight="1" x14ac:dyDescent="0.25">
      <c r="A39" s="1218" t="s">
        <v>545</v>
      </c>
      <c r="B39" s="1266" t="s">
        <v>1209</v>
      </c>
      <c r="C39" s="1271">
        <v>13343</v>
      </c>
      <c r="D39" s="1271">
        <v>13343</v>
      </c>
      <c r="E39" s="1271">
        <v>13343</v>
      </c>
      <c r="F39" s="1271">
        <v>13343</v>
      </c>
      <c r="G39" s="1271">
        <v>13343</v>
      </c>
      <c r="H39" s="1271">
        <v>13343</v>
      </c>
      <c r="I39" s="1271">
        <v>13343</v>
      </c>
      <c r="J39" s="1271">
        <v>13343</v>
      </c>
      <c r="K39" s="1271">
        <v>13343</v>
      </c>
      <c r="L39" s="1271">
        <v>13343</v>
      </c>
      <c r="M39" s="1271">
        <v>13343</v>
      </c>
      <c r="N39" s="1271">
        <v>13348</v>
      </c>
      <c r="O39" s="1327">
        <f>Össz.önkor.mérleg.!N41</f>
        <v>157440</v>
      </c>
      <c r="P39" s="30"/>
    </row>
    <row r="40" spans="1:16" s="31" customFormat="1" ht="15" customHeight="1" x14ac:dyDescent="0.25">
      <c r="A40" s="1218" t="s">
        <v>546</v>
      </c>
      <c r="B40" s="869" t="s">
        <v>736</v>
      </c>
      <c r="C40" s="1272">
        <v>1530</v>
      </c>
      <c r="D40" s="1272">
        <v>1530</v>
      </c>
      <c r="E40" s="1272">
        <v>1530</v>
      </c>
      <c r="F40" s="1272">
        <v>1530</v>
      </c>
      <c r="G40" s="1272">
        <v>1530</v>
      </c>
      <c r="H40" s="1272">
        <v>1530</v>
      </c>
      <c r="I40" s="1272">
        <v>1530</v>
      </c>
      <c r="J40" s="1272">
        <v>1530</v>
      </c>
      <c r="K40" s="1272">
        <v>1530</v>
      </c>
      <c r="L40" s="1272">
        <v>1530</v>
      </c>
      <c r="M40" s="1272">
        <v>1530</v>
      </c>
      <c r="N40" s="1272">
        <v>1522</v>
      </c>
      <c r="O40" s="1328">
        <f>Össz.önkor.mérleg.!N48</f>
        <v>19185</v>
      </c>
      <c r="P40" s="30"/>
    </row>
    <row r="41" spans="1:16" s="25" customFormat="1" ht="15.75" customHeight="1" thickBot="1" x14ac:dyDescent="0.3">
      <c r="A41" s="1218" t="s">
        <v>547</v>
      </c>
      <c r="B41" s="1329" t="s">
        <v>735</v>
      </c>
      <c r="C41" s="158">
        <f t="shared" ref="C41:M41" si="17">SUM(C39:C40)</f>
        <v>14873</v>
      </c>
      <c r="D41" s="158">
        <f t="shared" si="17"/>
        <v>14873</v>
      </c>
      <c r="E41" s="158">
        <f t="shared" si="17"/>
        <v>14873</v>
      </c>
      <c r="F41" s="158">
        <f t="shared" si="17"/>
        <v>14873</v>
      </c>
      <c r="G41" s="158">
        <f t="shared" si="17"/>
        <v>14873</v>
      </c>
      <c r="H41" s="158">
        <f t="shared" si="17"/>
        <v>14873</v>
      </c>
      <c r="I41" s="158">
        <f t="shared" si="17"/>
        <v>14873</v>
      </c>
      <c r="J41" s="158">
        <f t="shared" si="17"/>
        <v>14873</v>
      </c>
      <c r="K41" s="158">
        <f t="shared" si="17"/>
        <v>14873</v>
      </c>
      <c r="L41" s="158">
        <f t="shared" si="17"/>
        <v>14873</v>
      </c>
      <c r="M41" s="158">
        <f t="shared" si="17"/>
        <v>14873</v>
      </c>
      <c r="N41" s="158">
        <v>14870</v>
      </c>
      <c r="O41" s="504">
        <f>O39+O40</f>
        <v>176625</v>
      </c>
    </row>
    <row r="42" spans="1:16" s="27" customFormat="1" ht="16.5" customHeight="1" thickBot="1" x14ac:dyDescent="0.3">
      <c r="A42" s="1334" t="s">
        <v>548</v>
      </c>
      <c r="B42" s="1333" t="s">
        <v>575</v>
      </c>
      <c r="C42" s="1330">
        <f>C38+C31+C41</f>
        <v>511266.66666666669</v>
      </c>
      <c r="D42" s="1330">
        <f t="shared" ref="D42:L42" si="18">D38+D31+D41</f>
        <v>511266.66666666669</v>
      </c>
      <c r="E42" s="1330">
        <f>E38+E31+E41</f>
        <v>511266.66666666669</v>
      </c>
      <c r="F42" s="1330">
        <f>F38+F31+F41</f>
        <v>511266.66666666669</v>
      </c>
      <c r="G42" s="1330">
        <f t="shared" si="18"/>
        <v>511266.66666666669</v>
      </c>
      <c r="H42" s="1330">
        <f t="shared" si="18"/>
        <v>511266.66666666669</v>
      </c>
      <c r="I42" s="1330">
        <f t="shared" si="18"/>
        <v>511266.66666666669</v>
      </c>
      <c r="J42" s="1330">
        <f t="shared" si="18"/>
        <v>511266.66666666669</v>
      </c>
      <c r="K42" s="1330">
        <f t="shared" si="18"/>
        <v>511266.66666666669</v>
      </c>
      <c r="L42" s="1330">
        <f t="shared" si="18"/>
        <v>511266.66666666669</v>
      </c>
      <c r="M42" s="1330">
        <f>M38+M31+M41</f>
        <v>511266.66666666669</v>
      </c>
      <c r="N42" s="1330">
        <v>511298</v>
      </c>
      <c r="O42" s="1331">
        <f>O31+O38+O41</f>
        <v>5138024</v>
      </c>
      <c r="P42" s="29"/>
    </row>
    <row r="43" spans="1:16" ht="12.75" customHeight="1" x14ac:dyDescent="0.25">
      <c r="B43" s="743"/>
      <c r="C43" s="809"/>
      <c r="D43" s="809"/>
      <c r="E43" s="809"/>
      <c r="F43" s="809"/>
      <c r="G43" s="809"/>
      <c r="H43" s="809"/>
      <c r="I43" s="809"/>
      <c r="J43" s="809"/>
      <c r="K43" s="809"/>
      <c r="L43" s="809"/>
      <c r="M43" s="809"/>
      <c r="N43" s="809"/>
      <c r="O43" s="809"/>
    </row>
    <row r="44" spans="1:16" ht="12.75" customHeight="1" x14ac:dyDescent="0.25"/>
    <row r="45" spans="1:16" ht="12.75" customHeight="1" x14ac:dyDescent="0.25"/>
    <row r="46" spans="1:16" ht="12.75" customHeight="1" x14ac:dyDescent="0.25">
      <c r="A46" s="323"/>
      <c r="B46" s="164"/>
    </row>
    <row r="47" spans="1:16" ht="12.75" customHeight="1" x14ac:dyDescent="0.25"/>
    <row r="48" spans="1:16" ht="12.75" customHeight="1" x14ac:dyDescent="0.25"/>
    <row r="49" ht="12.75" customHeight="1" x14ac:dyDescent="0.25"/>
    <row r="50" ht="12.75" customHeight="1" x14ac:dyDescent="0.25"/>
    <row r="51" ht="12.75" customHeight="1" x14ac:dyDescent="0.25"/>
    <row r="52" ht="12.75" customHeight="1" x14ac:dyDescent="0.25"/>
    <row r="53" ht="12.75" customHeight="1" x14ac:dyDescent="0.25"/>
    <row r="54" ht="12.75" customHeight="1" x14ac:dyDescent="0.25"/>
    <row r="55" ht="12.75" customHeight="1" x14ac:dyDescent="0.25"/>
    <row r="56" ht="12.75" customHeight="1" x14ac:dyDescent="0.25"/>
    <row r="57" ht="12.75" customHeight="1" x14ac:dyDescent="0.25"/>
    <row r="58" ht="12.75" customHeight="1" x14ac:dyDescent="0.25"/>
    <row r="59" ht="12.75" customHeight="1" x14ac:dyDescent="0.25"/>
    <row r="60" ht="12.75" customHeight="1" x14ac:dyDescent="0.25"/>
    <row r="61" ht="12.75" customHeight="1" x14ac:dyDescent="0.25"/>
    <row r="62" ht="12.75" customHeight="1" x14ac:dyDescent="0.25"/>
    <row r="63" ht="12.75" customHeight="1" x14ac:dyDescent="0.25"/>
    <row r="64" ht="12.75" customHeight="1" x14ac:dyDescent="0.25"/>
    <row r="65" ht="12.75" customHeight="1" x14ac:dyDescent="0.25"/>
  </sheetData>
  <sheetProtection selectLockedCells="1" selectUnlockedCells="1"/>
  <mergeCells count="4">
    <mergeCell ref="A1:O1"/>
    <mergeCell ref="B2:O2"/>
    <mergeCell ref="B3:O3"/>
    <mergeCell ref="A5:A6"/>
  </mergeCells>
  <phoneticPr fontId="33" type="noConversion"/>
  <pageMargins left="0.39370078740157483" right="0.39370078740157483" top="0.19685039370078741" bottom="0.19685039370078741" header="0.51181102362204722" footer="0.51181102362204722"/>
  <pageSetup paperSize="9" scale="80" firstPageNumber="0" orientation="landscape" horizontalDpi="300" verticalDpi="300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>
    <tabColor rgb="FF00B0F0"/>
    <pageSetUpPr fitToPage="1"/>
  </sheetPr>
  <dimension ref="A1:IF67"/>
  <sheetViews>
    <sheetView workbookViewId="0">
      <selection sqref="A1:W1"/>
    </sheetView>
  </sheetViews>
  <sheetFormatPr defaultColWidth="9.140625" defaultRowHeight="15.75" x14ac:dyDescent="0.25"/>
  <cols>
    <col min="1" max="1" width="4.42578125" style="15" customWidth="1"/>
    <col min="2" max="2" width="38.85546875" style="19" customWidth="1"/>
    <col min="3" max="3" width="6.42578125" style="15" customWidth="1"/>
    <col min="4" max="4" width="6.85546875" style="15" customWidth="1"/>
    <col min="5" max="5" width="4.7109375" style="15" customWidth="1"/>
    <col min="6" max="6" width="5.42578125" style="15" customWidth="1"/>
    <col min="7" max="7" width="4" style="15" customWidth="1"/>
    <col min="8" max="10" width="7.42578125" style="15" customWidth="1"/>
    <col min="11" max="11" width="7.28515625" style="15" customWidth="1"/>
    <col min="12" max="12" width="6.7109375" style="15" customWidth="1"/>
    <col min="13" max="13" width="5.140625" style="15" customWidth="1"/>
    <col min="14" max="14" width="6.140625" style="15" customWidth="1"/>
    <col min="15" max="15" width="5.7109375" style="15" customWidth="1"/>
    <col min="16" max="17" width="6.7109375" style="15" customWidth="1"/>
    <col min="18" max="19" width="6.85546875" style="15" customWidth="1"/>
    <col min="20" max="20" width="6.5703125" style="15" customWidth="1"/>
    <col min="21" max="22" width="7.140625" style="15" customWidth="1"/>
    <col min="23" max="23" width="7.5703125" style="15" customWidth="1"/>
    <col min="24" max="16384" width="9.140625" style="14"/>
  </cols>
  <sheetData>
    <row r="1" spans="1:25" ht="15.75" customHeight="1" x14ac:dyDescent="0.25">
      <c r="A1" s="1614" t="s">
        <v>1228</v>
      </c>
      <c r="B1" s="1615"/>
      <c r="C1" s="1615"/>
      <c r="D1" s="1615"/>
      <c r="E1" s="1615"/>
      <c r="F1" s="1615"/>
      <c r="G1" s="1615"/>
      <c r="H1" s="1615"/>
      <c r="I1" s="1615"/>
      <c r="J1" s="1615"/>
      <c r="K1" s="1615"/>
      <c r="L1" s="1615"/>
      <c r="M1" s="1615"/>
      <c r="N1" s="1615"/>
      <c r="O1" s="1615"/>
      <c r="P1" s="1615"/>
      <c r="Q1" s="1615"/>
      <c r="R1" s="1615"/>
      <c r="S1" s="1615"/>
      <c r="T1" s="1615"/>
      <c r="U1" s="1615"/>
      <c r="V1" s="1615"/>
      <c r="W1" s="1615"/>
    </row>
    <row r="2" spans="1:25" ht="15.75" customHeight="1" x14ac:dyDescent="0.25">
      <c r="A2" s="1602" t="s">
        <v>51</v>
      </c>
      <c r="B2" s="1602"/>
      <c r="C2" s="1602"/>
      <c r="D2" s="1602"/>
      <c r="E2" s="1602"/>
      <c r="F2" s="1602"/>
      <c r="G2" s="1602"/>
      <c r="H2" s="1602"/>
      <c r="I2" s="1602"/>
      <c r="J2" s="1602"/>
      <c r="K2" s="1602"/>
      <c r="L2" s="1602"/>
      <c r="M2" s="1602"/>
      <c r="N2" s="1602"/>
      <c r="O2" s="1602"/>
      <c r="P2" s="1602"/>
      <c r="Q2" s="1602"/>
      <c r="R2" s="1602"/>
      <c r="S2" s="1602"/>
      <c r="T2" s="1602"/>
      <c r="U2" s="1602"/>
      <c r="V2" s="1602"/>
      <c r="W2" s="1602"/>
    </row>
    <row r="3" spans="1:25" ht="15.75" customHeight="1" x14ac:dyDescent="0.25">
      <c r="A3" s="1602" t="s">
        <v>1040</v>
      </c>
      <c r="B3" s="1602"/>
      <c r="C3" s="1602"/>
      <c r="D3" s="1602"/>
      <c r="E3" s="1602"/>
      <c r="F3" s="1602"/>
      <c r="G3" s="1602"/>
      <c r="H3" s="1602"/>
      <c r="I3" s="1602"/>
      <c r="J3" s="1602"/>
      <c r="K3" s="1602"/>
      <c r="L3" s="1602"/>
      <c r="M3" s="1602"/>
      <c r="N3" s="1602"/>
      <c r="O3" s="1602"/>
      <c r="P3" s="1602"/>
      <c r="Q3" s="1602"/>
      <c r="R3" s="1602"/>
      <c r="S3" s="1602"/>
      <c r="T3" s="1602"/>
      <c r="U3" s="1602"/>
      <c r="V3" s="1602"/>
      <c r="W3" s="1602"/>
    </row>
    <row r="4" spans="1:25" ht="15.75" customHeight="1" x14ac:dyDescent="0.25">
      <c r="B4" s="33"/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  <c r="P4" s="34"/>
      <c r="Q4" s="34"/>
      <c r="R4" s="34"/>
      <c r="S4" s="34"/>
      <c r="T4" s="34"/>
      <c r="U4" s="34"/>
      <c r="V4" s="34"/>
      <c r="W4" s="34"/>
    </row>
    <row r="5" spans="1:25" ht="27.75" customHeight="1" x14ac:dyDescent="0.25">
      <c r="A5" s="1616" t="s">
        <v>67</v>
      </c>
      <c r="B5" s="35" t="s">
        <v>54</v>
      </c>
      <c r="C5" s="1617" t="s">
        <v>55</v>
      </c>
      <c r="D5" s="1617"/>
      <c r="E5" s="1617" t="s">
        <v>56</v>
      </c>
      <c r="F5" s="1617"/>
      <c r="G5" s="1617" t="s">
        <v>57</v>
      </c>
      <c r="H5" s="1617"/>
      <c r="I5" s="1618" t="s">
        <v>411</v>
      </c>
      <c r="J5" s="1618"/>
      <c r="K5" s="1617" t="s">
        <v>412</v>
      </c>
      <c r="L5" s="1617"/>
      <c r="M5" s="1617" t="s">
        <v>413</v>
      </c>
      <c r="N5" s="1618"/>
      <c r="O5" s="1618"/>
      <c r="P5" s="1619" t="s">
        <v>514</v>
      </c>
      <c r="Q5" s="1619"/>
      <c r="R5" s="1617" t="s">
        <v>521</v>
      </c>
      <c r="S5" s="1617"/>
      <c r="T5" s="1617"/>
      <c r="U5" s="1617" t="s">
        <v>522</v>
      </c>
      <c r="V5" s="1617"/>
      <c r="W5" s="1620"/>
    </row>
    <row r="6" spans="1:25" s="4" customFormat="1" ht="30.75" customHeight="1" x14ac:dyDescent="0.2">
      <c r="A6" s="1616"/>
      <c r="B6" s="1599" t="s">
        <v>577</v>
      </c>
      <c r="C6" s="1621" t="s">
        <v>578</v>
      </c>
      <c r="D6" s="1621"/>
      <c r="E6" s="1621"/>
      <c r="F6" s="1621"/>
      <c r="G6" s="1621" t="s">
        <v>579</v>
      </c>
      <c r="H6" s="1621"/>
      <c r="I6" s="1621"/>
      <c r="J6" s="1621"/>
      <c r="K6" s="1622" t="s">
        <v>580</v>
      </c>
      <c r="L6" s="1622"/>
      <c r="M6" s="1622"/>
      <c r="N6" s="1622"/>
      <c r="O6" s="1622"/>
      <c r="P6" s="1622" t="s">
        <v>463</v>
      </c>
      <c r="Q6" s="1622"/>
      <c r="R6" s="1622"/>
      <c r="S6" s="1622"/>
      <c r="T6" s="1622"/>
      <c r="U6" s="1623" t="s">
        <v>581</v>
      </c>
      <c r="V6" s="1623"/>
      <c r="W6" s="1624"/>
    </row>
    <row r="7" spans="1:25" s="4" customFormat="1" ht="40.5" customHeight="1" x14ac:dyDescent="0.2">
      <c r="A7" s="1616"/>
      <c r="B7" s="1599"/>
      <c r="C7" s="1625" t="s">
        <v>582</v>
      </c>
      <c r="D7" s="1625"/>
      <c r="E7" s="1461" t="s">
        <v>583</v>
      </c>
      <c r="F7" s="1461"/>
      <c r="G7" s="1625" t="s">
        <v>584</v>
      </c>
      <c r="H7" s="1625"/>
      <c r="I7" s="1625" t="s">
        <v>583</v>
      </c>
      <c r="J7" s="1625"/>
      <c r="K7" s="1626" t="s">
        <v>584</v>
      </c>
      <c r="L7" s="1626"/>
      <c r="M7" s="1625" t="s">
        <v>583</v>
      </c>
      <c r="N7" s="1627"/>
      <c r="O7" s="1627"/>
      <c r="P7" s="1626" t="s">
        <v>584</v>
      </c>
      <c r="Q7" s="1626"/>
      <c r="R7" s="1626" t="s">
        <v>585</v>
      </c>
      <c r="S7" s="1626"/>
      <c r="T7" s="1626"/>
      <c r="U7" s="1623"/>
      <c r="V7" s="1623"/>
      <c r="W7" s="1624"/>
    </row>
    <row r="8" spans="1:25" s="4" customFormat="1" ht="27" customHeight="1" x14ac:dyDescent="0.2">
      <c r="A8" s="1596"/>
      <c r="B8" s="1599"/>
      <c r="C8" s="36">
        <v>42736</v>
      </c>
      <c r="D8" s="36">
        <v>43100</v>
      </c>
      <c r="E8" s="36">
        <v>42736</v>
      </c>
      <c r="F8" s="36">
        <v>43100</v>
      </c>
      <c r="G8" s="36">
        <v>42736</v>
      </c>
      <c r="H8" s="36">
        <v>43100</v>
      </c>
      <c r="I8" s="36">
        <v>42736</v>
      </c>
      <c r="J8" s="36">
        <v>43100</v>
      </c>
      <c r="K8" s="36">
        <v>42736</v>
      </c>
      <c r="L8" s="36">
        <v>43100</v>
      </c>
      <c r="M8" s="36">
        <v>42736</v>
      </c>
      <c r="N8" s="36">
        <v>44347</v>
      </c>
      <c r="O8" s="36">
        <v>43100</v>
      </c>
      <c r="P8" s="36">
        <v>42736</v>
      </c>
      <c r="Q8" s="36">
        <v>43100</v>
      </c>
      <c r="R8" s="36">
        <v>42736</v>
      </c>
      <c r="S8" s="36">
        <v>44347</v>
      </c>
      <c r="T8" s="36">
        <v>43100</v>
      </c>
      <c r="U8" s="36">
        <v>42736</v>
      </c>
      <c r="V8" s="36">
        <v>44347</v>
      </c>
      <c r="W8" s="893">
        <v>43100</v>
      </c>
      <c r="Y8" s="894"/>
    </row>
    <row r="9" spans="1:25" s="4" customFormat="1" ht="13.9" customHeight="1" x14ac:dyDescent="0.25">
      <c r="A9" s="542"/>
      <c r="B9" s="24"/>
      <c r="C9" s="38"/>
      <c r="D9" s="38"/>
      <c r="E9" s="38"/>
      <c r="F9" s="38"/>
      <c r="G9" s="38"/>
      <c r="H9" s="38"/>
      <c r="I9" s="38"/>
      <c r="J9" s="38"/>
      <c r="K9" s="38"/>
      <c r="L9" s="38"/>
      <c r="M9" s="38"/>
      <c r="N9" s="38"/>
      <c r="O9" s="38"/>
      <c r="P9" s="38"/>
      <c r="Q9" s="38"/>
      <c r="R9" s="38"/>
      <c r="S9" s="38"/>
      <c r="T9" s="38"/>
      <c r="U9" s="38"/>
      <c r="V9" s="38"/>
      <c r="W9" s="895"/>
      <c r="X9" s="894"/>
    </row>
    <row r="10" spans="1:25" s="4" customFormat="1" ht="13.9" customHeight="1" x14ac:dyDescent="0.2">
      <c r="A10" s="1222" t="s">
        <v>420</v>
      </c>
      <c r="B10" s="1211" t="s">
        <v>73</v>
      </c>
      <c r="C10" s="1189">
        <v>4</v>
      </c>
      <c r="D10" s="1189">
        <f>C10</f>
        <v>4</v>
      </c>
      <c r="E10" s="1189"/>
      <c r="F10" s="1189"/>
      <c r="G10" s="1188">
        <v>2</v>
      </c>
      <c r="H10" s="1188" t="s">
        <v>586</v>
      </c>
      <c r="I10" s="1188"/>
      <c r="J10" s="1188"/>
      <c r="K10" s="1188"/>
      <c r="L10" s="1188"/>
      <c r="M10" s="1188"/>
      <c r="N10" s="1188"/>
      <c r="O10" s="1188"/>
      <c r="P10" s="1189">
        <f>C10+G10</f>
        <v>6</v>
      </c>
      <c r="Q10" s="1189">
        <f>D10+H10</f>
        <v>6</v>
      </c>
      <c r="R10" s="1189"/>
      <c r="S10" s="1189"/>
      <c r="T10" s="1189"/>
      <c r="U10" s="833">
        <f>C10+E10/2+I10/2+M10/2+G10+K10</f>
        <v>6</v>
      </c>
      <c r="V10" s="833"/>
      <c r="W10" s="896">
        <f>U10</f>
        <v>6</v>
      </c>
    </row>
    <row r="11" spans="1:25" s="4" customFormat="1" ht="13.9" customHeight="1" x14ac:dyDescent="0.25">
      <c r="A11" s="1218"/>
      <c r="B11" s="735"/>
      <c r="C11" s="736"/>
      <c r="D11" s="737"/>
      <c r="E11" s="737"/>
      <c r="F11" s="737"/>
      <c r="G11" s="737"/>
      <c r="H11" s="737"/>
      <c r="I11" s="737"/>
      <c r="J11" s="737"/>
      <c r="K11" s="737"/>
      <c r="L11" s="737"/>
      <c r="M11" s="737"/>
      <c r="N11" s="737"/>
      <c r="O11" s="737"/>
      <c r="P11" s="737"/>
      <c r="Q11" s="737"/>
      <c r="R11" s="737"/>
      <c r="S11" s="737"/>
      <c r="T11" s="737"/>
      <c r="U11" s="737"/>
      <c r="V11" s="737"/>
      <c r="W11" s="897"/>
      <c r="X11" s="894"/>
    </row>
    <row r="12" spans="1:25" s="22" customFormat="1" ht="14.45" customHeight="1" x14ac:dyDescent="0.25">
      <c r="A12" s="1222" t="s">
        <v>428</v>
      </c>
      <c r="B12" s="1212" t="s">
        <v>271</v>
      </c>
      <c r="C12" s="811">
        <v>2</v>
      </c>
      <c r="D12" s="812">
        <f>C12</f>
        <v>2</v>
      </c>
      <c r="E12" s="812"/>
      <c r="F12" s="812"/>
      <c r="G12" s="812">
        <v>34</v>
      </c>
      <c r="H12" s="812">
        <f>G12</f>
        <v>34</v>
      </c>
      <c r="I12" s="812"/>
      <c r="J12" s="812"/>
      <c r="K12" s="812"/>
      <c r="L12" s="812"/>
      <c r="M12" s="812"/>
      <c r="N12" s="812"/>
      <c r="O12" s="812"/>
      <c r="P12" s="812">
        <f>C12+G12+K12</f>
        <v>36</v>
      </c>
      <c r="Q12" s="812">
        <f>SUM(P12:P12)</f>
        <v>36</v>
      </c>
      <c r="R12" s="812"/>
      <c r="S12" s="812"/>
      <c r="T12" s="812"/>
      <c r="U12" s="813">
        <f>P12</f>
        <v>36</v>
      </c>
      <c r="V12" s="813"/>
      <c r="W12" s="896">
        <f>U12</f>
        <v>36</v>
      </c>
    </row>
    <row r="13" spans="1:25" s="15" customFormat="1" ht="14.45" customHeight="1" x14ac:dyDescent="0.25">
      <c r="A13" s="1220"/>
      <c r="B13" s="743"/>
      <c r="C13" s="743"/>
      <c r="D13" s="743"/>
      <c r="E13" s="743"/>
      <c r="F13" s="743"/>
      <c r="G13" s="743"/>
      <c r="H13" s="743"/>
      <c r="I13" s="743"/>
      <c r="J13" s="743"/>
      <c r="K13" s="743"/>
      <c r="L13" s="743"/>
      <c r="M13" s="743"/>
      <c r="N13" s="743"/>
      <c r="O13" s="743"/>
      <c r="P13" s="743"/>
      <c r="Q13" s="743"/>
      <c r="R13" s="743"/>
      <c r="S13" s="743"/>
      <c r="T13" s="743"/>
      <c r="U13" s="743"/>
      <c r="V13" s="743"/>
      <c r="W13" s="898"/>
      <c r="X13" s="347"/>
    </row>
    <row r="14" spans="1:25" ht="15.75" customHeight="1" x14ac:dyDescent="0.25">
      <c r="A14" s="1220"/>
      <c r="B14" s="744"/>
      <c r="C14" s="745"/>
      <c r="D14" s="746"/>
      <c r="E14" s="746"/>
      <c r="F14" s="746"/>
      <c r="G14" s="746"/>
      <c r="H14" s="747"/>
      <c r="I14" s="747"/>
      <c r="J14" s="747"/>
      <c r="K14" s="747"/>
      <c r="L14" s="747"/>
      <c r="M14" s="747"/>
      <c r="N14" s="747"/>
      <c r="O14" s="747"/>
      <c r="P14" s="747"/>
      <c r="Q14" s="748"/>
      <c r="R14" s="748"/>
      <c r="S14" s="748"/>
      <c r="T14" s="748"/>
      <c r="U14" s="748"/>
      <c r="V14" s="748"/>
      <c r="W14" s="899"/>
      <c r="X14" s="323"/>
    </row>
    <row r="15" spans="1:25" s="15" customFormat="1" ht="14.45" customHeight="1" x14ac:dyDescent="0.25">
      <c r="A15" s="1221" t="s">
        <v>429</v>
      </c>
      <c r="B15" s="822" t="s">
        <v>588</v>
      </c>
      <c r="C15" s="750"/>
      <c r="D15" s="751"/>
      <c r="E15" s="751"/>
      <c r="F15" s="751"/>
      <c r="G15" s="751"/>
      <c r="H15" s="752"/>
      <c r="I15" s="752"/>
      <c r="J15" s="752"/>
      <c r="K15" s="752"/>
      <c r="L15" s="752"/>
      <c r="M15" s="752"/>
      <c r="N15" s="752"/>
      <c r="O15" s="752"/>
      <c r="P15" s="752"/>
      <c r="Q15" s="1090"/>
      <c r="R15" s="1090"/>
      <c r="S15" s="1090"/>
      <c r="T15" s="1090"/>
      <c r="U15" s="1090"/>
      <c r="V15" s="1090"/>
      <c r="W15" s="1091"/>
      <c r="X15" s="347"/>
    </row>
    <row r="16" spans="1:25" s="25" customFormat="1" ht="14.45" customHeight="1" x14ac:dyDescent="0.25">
      <c r="A16" s="1223" t="s">
        <v>430</v>
      </c>
      <c r="B16" s="1213" t="s">
        <v>906</v>
      </c>
      <c r="C16" s="834"/>
      <c r="D16" s="828"/>
      <c r="E16" s="828"/>
      <c r="F16" s="828"/>
      <c r="G16" s="828"/>
      <c r="H16" s="828"/>
      <c r="I16" s="828"/>
      <c r="J16" s="828"/>
      <c r="K16" s="828">
        <v>20</v>
      </c>
      <c r="L16" s="812">
        <f>K16</f>
        <v>20</v>
      </c>
      <c r="M16" s="828"/>
      <c r="N16" s="828"/>
      <c r="O16" s="828"/>
      <c r="P16" s="812">
        <f t="shared" ref="P16:P21" si="0">C16+G16+K16</f>
        <v>20</v>
      </c>
      <c r="Q16" s="812">
        <f>P16</f>
        <v>20</v>
      </c>
      <c r="R16" s="812"/>
      <c r="S16" s="812"/>
      <c r="T16" s="812"/>
      <c r="U16" s="812">
        <f t="shared" ref="U16:U21" si="1">P16+R16/2</f>
        <v>20</v>
      </c>
      <c r="V16" s="812"/>
      <c r="W16" s="1190">
        <f>U16</f>
        <v>20</v>
      </c>
    </row>
    <row r="17" spans="1:25" s="25" customFormat="1" ht="14.45" customHeight="1" x14ac:dyDescent="0.25">
      <c r="A17" s="1223" t="s">
        <v>431</v>
      </c>
      <c r="B17" s="1213" t="s">
        <v>908</v>
      </c>
      <c r="C17" s="827"/>
      <c r="D17" s="828"/>
      <c r="E17" s="828"/>
      <c r="F17" s="828"/>
      <c r="G17" s="828"/>
      <c r="H17" s="828"/>
      <c r="I17" s="828"/>
      <c r="J17" s="828"/>
      <c r="K17" s="828">
        <v>26</v>
      </c>
      <c r="L17" s="812">
        <f t="shared" ref="L17:L21" si="2">K17</f>
        <v>26</v>
      </c>
      <c r="M17" s="828"/>
      <c r="N17" s="828"/>
      <c r="O17" s="828"/>
      <c r="P17" s="812">
        <f t="shared" si="0"/>
        <v>26</v>
      </c>
      <c r="Q17" s="812">
        <f>D17+H17+L17</f>
        <v>26</v>
      </c>
      <c r="R17" s="812"/>
      <c r="S17" s="812"/>
      <c r="T17" s="812"/>
      <c r="U17" s="812">
        <f t="shared" si="1"/>
        <v>26</v>
      </c>
      <c r="V17" s="812"/>
      <c r="W17" s="1190">
        <f t="shared" ref="W17:W21" si="3">U17</f>
        <v>26</v>
      </c>
    </row>
    <row r="18" spans="1:25" s="25" customFormat="1" ht="14.45" customHeight="1" x14ac:dyDescent="0.25">
      <c r="A18" s="1223" t="s">
        <v>432</v>
      </c>
      <c r="B18" s="1213" t="s">
        <v>695</v>
      </c>
      <c r="C18" s="827"/>
      <c r="D18" s="828"/>
      <c r="E18" s="828"/>
      <c r="F18" s="828"/>
      <c r="G18" s="828"/>
      <c r="H18" s="828"/>
      <c r="I18" s="828"/>
      <c r="J18" s="828"/>
      <c r="K18" s="828">
        <v>8</v>
      </c>
      <c r="L18" s="812">
        <f t="shared" si="2"/>
        <v>8</v>
      </c>
      <c r="M18" s="828"/>
      <c r="N18" s="828"/>
      <c r="O18" s="828"/>
      <c r="P18" s="812">
        <f t="shared" si="0"/>
        <v>8</v>
      </c>
      <c r="Q18" s="812">
        <f>D18+H18+L18</f>
        <v>8</v>
      </c>
      <c r="R18" s="812"/>
      <c r="S18" s="812"/>
      <c r="T18" s="812"/>
      <c r="U18" s="812">
        <f t="shared" si="1"/>
        <v>8</v>
      </c>
      <c r="V18" s="812"/>
      <c r="W18" s="1190">
        <f t="shared" si="3"/>
        <v>8</v>
      </c>
    </row>
    <row r="19" spans="1:25" s="25" customFormat="1" ht="14.45" customHeight="1" x14ac:dyDescent="0.25">
      <c r="A19" s="1223" t="s">
        <v>433</v>
      </c>
      <c r="B19" s="1213" t="s">
        <v>907</v>
      </c>
      <c r="C19" s="827"/>
      <c r="D19" s="828"/>
      <c r="E19" s="828"/>
      <c r="F19" s="828"/>
      <c r="G19" s="828"/>
      <c r="H19" s="828"/>
      <c r="I19" s="828"/>
      <c r="J19" s="828"/>
      <c r="K19" s="828">
        <v>11</v>
      </c>
      <c r="L19" s="812">
        <f t="shared" si="2"/>
        <v>11</v>
      </c>
      <c r="M19" s="828"/>
      <c r="N19" s="828"/>
      <c r="O19" s="828"/>
      <c r="P19" s="812">
        <f t="shared" si="0"/>
        <v>11</v>
      </c>
      <c r="Q19" s="812">
        <f>D19+H19+L19</f>
        <v>11</v>
      </c>
      <c r="R19" s="812"/>
      <c r="S19" s="812"/>
      <c r="T19" s="812"/>
      <c r="U19" s="812">
        <f t="shared" si="1"/>
        <v>11</v>
      </c>
      <c r="V19" s="812"/>
      <c r="W19" s="1190">
        <f t="shared" si="3"/>
        <v>11</v>
      </c>
    </row>
    <row r="20" spans="1:25" s="25" customFormat="1" ht="14.45" customHeight="1" x14ac:dyDescent="0.25">
      <c r="A20" s="1223" t="s">
        <v>434</v>
      </c>
      <c r="B20" s="1213" t="s">
        <v>909</v>
      </c>
      <c r="C20" s="827"/>
      <c r="D20" s="828"/>
      <c r="E20" s="828"/>
      <c r="F20" s="828"/>
      <c r="G20" s="828"/>
      <c r="H20" s="828"/>
      <c r="I20" s="828"/>
      <c r="J20" s="828"/>
      <c r="K20" s="828">
        <v>6</v>
      </c>
      <c r="L20" s="812">
        <f t="shared" si="2"/>
        <v>6</v>
      </c>
      <c r="M20" s="828"/>
      <c r="N20" s="828"/>
      <c r="O20" s="828"/>
      <c r="P20" s="812">
        <f t="shared" si="0"/>
        <v>6</v>
      </c>
      <c r="Q20" s="812">
        <f>D20+H20+L20</f>
        <v>6</v>
      </c>
      <c r="R20" s="812"/>
      <c r="S20" s="812"/>
      <c r="T20" s="812"/>
      <c r="U20" s="812">
        <f t="shared" si="1"/>
        <v>6</v>
      </c>
      <c r="V20" s="812"/>
      <c r="W20" s="1190">
        <f t="shared" si="3"/>
        <v>6</v>
      </c>
    </row>
    <row r="21" spans="1:25" s="25" customFormat="1" ht="14.45" customHeight="1" x14ac:dyDescent="0.25">
      <c r="A21" s="1222" t="s">
        <v>435</v>
      </c>
      <c r="B21" s="1212" t="s">
        <v>589</v>
      </c>
      <c r="C21" s="811"/>
      <c r="D21" s="831"/>
      <c r="E21" s="831"/>
      <c r="F21" s="831"/>
      <c r="G21" s="831"/>
      <c r="H21" s="828"/>
      <c r="I21" s="828"/>
      <c r="J21" s="828"/>
      <c r="K21" s="812">
        <f>SUM(K16:K20)</f>
        <v>71</v>
      </c>
      <c r="L21" s="812">
        <f t="shared" si="2"/>
        <v>71</v>
      </c>
      <c r="M21" s="812"/>
      <c r="N21" s="812"/>
      <c r="O21" s="812"/>
      <c r="P21" s="812">
        <f t="shared" si="0"/>
        <v>71</v>
      </c>
      <c r="Q21" s="812">
        <f t="shared" ref="Q21" si="4">SUM(Q16:Q20)</f>
        <v>71</v>
      </c>
      <c r="R21" s="812"/>
      <c r="S21" s="812"/>
      <c r="T21" s="812"/>
      <c r="U21" s="832">
        <f t="shared" si="1"/>
        <v>71</v>
      </c>
      <c r="V21" s="832"/>
      <c r="W21" s="1190">
        <f t="shared" si="3"/>
        <v>71</v>
      </c>
    </row>
    <row r="22" spans="1:25" s="15" customFormat="1" ht="13.5" customHeight="1" x14ac:dyDescent="0.25">
      <c r="A22" s="1224"/>
      <c r="B22" s="758"/>
      <c r="C22" s="759"/>
      <c r="D22" s="760"/>
      <c r="E22" s="760"/>
      <c r="F22" s="760"/>
      <c r="G22" s="760"/>
      <c r="H22" s="761"/>
      <c r="I22" s="761"/>
      <c r="J22" s="761"/>
      <c r="K22" s="761"/>
      <c r="L22" s="761"/>
      <c r="M22" s="761"/>
      <c r="N22" s="761"/>
      <c r="O22" s="761"/>
      <c r="P22" s="761"/>
      <c r="Q22" s="761"/>
      <c r="R22" s="761"/>
      <c r="S22" s="761"/>
      <c r="T22" s="761"/>
      <c r="U22" s="761"/>
      <c r="V22" s="761"/>
      <c r="W22" s="900"/>
      <c r="X22" s="347"/>
    </row>
    <row r="23" spans="1:25" ht="12.75" customHeight="1" x14ac:dyDescent="0.25">
      <c r="A23" s="1220"/>
      <c r="B23" s="744"/>
      <c r="C23" s="745"/>
      <c r="D23" s="746"/>
      <c r="E23" s="746"/>
      <c r="F23" s="746"/>
      <c r="G23" s="746"/>
      <c r="H23" s="762"/>
      <c r="I23" s="762"/>
      <c r="J23" s="762"/>
      <c r="K23" s="762"/>
      <c r="L23" s="747"/>
      <c r="M23" s="747"/>
      <c r="N23" s="747"/>
      <c r="O23" s="747"/>
      <c r="P23" s="747"/>
      <c r="Q23" s="747"/>
      <c r="R23" s="747"/>
      <c r="S23" s="747"/>
      <c r="T23" s="747"/>
      <c r="U23" s="747"/>
      <c r="V23" s="747"/>
      <c r="W23" s="901"/>
    </row>
    <row r="24" spans="1:25" s="15" customFormat="1" ht="27" customHeight="1" x14ac:dyDescent="0.25">
      <c r="A24" s="1221" t="s">
        <v>464</v>
      </c>
      <c r="B24" s="822" t="s">
        <v>910</v>
      </c>
      <c r="C24" s="750"/>
      <c r="D24" s="751"/>
      <c r="E24" s="751"/>
      <c r="F24" s="751"/>
      <c r="G24" s="751"/>
      <c r="H24" s="751"/>
      <c r="I24" s="751"/>
      <c r="J24" s="751"/>
      <c r="K24" s="751"/>
      <c r="L24" s="751"/>
      <c r="M24" s="751"/>
      <c r="N24" s="751"/>
      <c r="O24" s="751"/>
      <c r="P24" s="747"/>
      <c r="Q24" s="747"/>
      <c r="R24" s="747"/>
      <c r="S24" s="747"/>
      <c r="T24" s="747"/>
      <c r="U24" s="747"/>
      <c r="V24" s="747"/>
      <c r="W24" s="908"/>
    </row>
    <row r="25" spans="1:25" s="25" customFormat="1" ht="27.75" customHeight="1" x14ac:dyDescent="0.25">
      <c r="A25" s="1223" t="s">
        <v>465</v>
      </c>
      <c r="B25" s="1213" t="s">
        <v>807</v>
      </c>
      <c r="C25" s="827"/>
      <c r="D25" s="828"/>
      <c r="E25" s="828"/>
      <c r="F25" s="828"/>
      <c r="G25" s="828"/>
      <c r="H25" s="812"/>
      <c r="I25" s="812"/>
      <c r="J25" s="812"/>
      <c r="K25" s="828">
        <v>6</v>
      </c>
      <c r="L25" s="812">
        <f>K25</f>
        <v>6</v>
      </c>
      <c r="M25" s="828"/>
      <c r="N25" s="828"/>
      <c r="O25" s="828"/>
      <c r="P25" s="812">
        <f>C25+G25+K25</f>
        <v>6</v>
      </c>
      <c r="Q25" s="812">
        <f>D25+H25+L25</f>
        <v>6</v>
      </c>
      <c r="R25" s="812"/>
      <c r="S25" s="812"/>
      <c r="T25" s="812"/>
      <c r="U25" s="812">
        <f t="shared" ref="U25:U35" si="5">C25+G25+K25+M25/2</f>
        <v>6</v>
      </c>
      <c r="V25" s="812"/>
      <c r="W25" s="1191">
        <f t="shared" ref="W25:W35" si="6">D25+H25+L25+O25/2</f>
        <v>6</v>
      </c>
    </row>
    <row r="26" spans="1:25" s="25" customFormat="1" ht="14.45" customHeight="1" x14ac:dyDescent="0.25">
      <c r="A26" s="1223" t="s">
        <v>466</v>
      </c>
      <c r="B26" s="1213" t="s">
        <v>590</v>
      </c>
      <c r="C26" s="827"/>
      <c r="D26" s="828"/>
      <c r="E26" s="828"/>
      <c r="F26" s="828"/>
      <c r="G26" s="828"/>
      <c r="H26" s="828"/>
      <c r="I26" s="828"/>
      <c r="J26" s="828"/>
      <c r="K26" s="828">
        <v>1</v>
      </c>
      <c r="L26" s="812">
        <f t="shared" ref="L26:L35" si="7">K26</f>
        <v>1</v>
      </c>
      <c r="M26" s="828"/>
      <c r="N26" s="828"/>
      <c r="O26" s="828"/>
      <c r="P26" s="812">
        <f t="shared" ref="P26:P34" si="8">C26+G26+K26</f>
        <v>1</v>
      </c>
      <c r="Q26" s="812">
        <f t="shared" ref="Q26:Q35" si="9">D26+H26+L26</f>
        <v>1</v>
      </c>
      <c r="R26" s="812"/>
      <c r="S26" s="812"/>
      <c r="T26" s="812"/>
      <c r="U26" s="812">
        <f t="shared" si="5"/>
        <v>1</v>
      </c>
      <c r="V26" s="812"/>
      <c r="W26" s="1191">
        <f t="shared" si="6"/>
        <v>1</v>
      </c>
    </row>
    <row r="27" spans="1:25" s="25" customFormat="1" ht="14.25" customHeight="1" x14ac:dyDescent="0.25">
      <c r="A27" s="1223" t="s">
        <v>467</v>
      </c>
      <c r="B27" s="1213" t="s">
        <v>801</v>
      </c>
      <c r="C27" s="827"/>
      <c r="D27" s="828"/>
      <c r="E27" s="828"/>
      <c r="F27" s="828"/>
      <c r="G27" s="828"/>
      <c r="H27" s="828"/>
      <c r="I27" s="828"/>
      <c r="J27" s="828"/>
      <c r="K27" s="828">
        <v>31</v>
      </c>
      <c r="L27" s="812">
        <f t="shared" si="7"/>
        <v>31</v>
      </c>
      <c r="M27" s="828"/>
      <c r="N27" s="828"/>
      <c r="O27" s="828"/>
      <c r="P27" s="812">
        <f t="shared" si="8"/>
        <v>31</v>
      </c>
      <c r="Q27" s="812">
        <f t="shared" si="9"/>
        <v>31</v>
      </c>
      <c r="R27" s="812"/>
      <c r="S27" s="812"/>
      <c r="T27" s="812"/>
      <c r="U27" s="812">
        <f t="shared" si="5"/>
        <v>31</v>
      </c>
      <c r="V27" s="812"/>
      <c r="W27" s="1191">
        <f t="shared" si="6"/>
        <v>31</v>
      </c>
    </row>
    <row r="28" spans="1:25" s="1210" customFormat="1" ht="29.25" customHeight="1" x14ac:dyDescent="0.2">
      <c r="A28" s="1225" t="s">
        <v>468</v>
      </c>
      <c r="B28" s="1214" t="s">
        <v>802</v>
      </c>
      <c r="C28" s="1208"/>
      <c r="D28" s="829"/>
      <c r="E28" s="829"/>
      <c r="F28" s="829"/>
      <c r="G28" s="829"/>
      <c r="H28" s="829"/>
      <c r="I28" s="829"/>
      <c r="J28" s="829"/>
      <c r="K28" s="829">
        <v>2</v>
      </c>
      <c r="L28" s="830">
        <f t="shared" si="7"/>
        <v>2</v>
      </c>
      <c r="M28" s="829"/>
      <c r="N28" s="829"/>
      <c r="O28" s="829"/>
      <c r="P28" s="830">
        <f t="shared" si="8"/>
        <v>2</v>
      </c>
      <c r="Q28" s="830">
        <f t="shared" si="9"/>
        <v>2</v>
      </c>
      <c r="R28" s="830"/>
      <c r="S28" s="830"/>
      <c r="T28" s="830"/>
      <c r="U28" s="830">
        <f t="shared" si="5"/>
        <v>2</v>
      </c>
      <c r="V28" s="830"/>
      <c r="W28" s="1209">
        <f t="shared" si="6"/>
        <v>2</v>
      </c>
    </row>
    <row r="29" spans="1:25" s="25" customFormat="1" ht="14.45" customHeight="1" x14ac:dyDescent="0.25">
      <c r="A29" s="1223" t="s">
        <v>469</v>
      </c>
      <c r="B29" s="1213" t="s">
        <v>605</v>
      </c>
      <c r="C29" s="827"/>
      <c r="D29" s="828"/>
      <c r="E29" s="828"/>
      <c r="F29" s="828"/>
      <c r="G29" s="828"/>
      <c r="H29" s="828"/>
      <c r="I29" s="828"/>
      <c r="J29" s="828"/>
      <c r="K29" s="828">
        <v>2</v>
      </c>
      <c r="L29" s="812">
        <f t="shared" si="7"/>
        <v>2</v>
      </c>
      <c r="M29" s="828"/>
      <c r="N29" s="828"/>
      <c r="O29" s="828"/>
      <c r="P29" s="812">
        <f t="shared" si="8"/>
        <v>2</v>
      </c>
      <c r="Q29" s="812">
        <f t="shared" si="9"/>
        <v>2</v>
      </c>
      <c r="R29" s="812"/>
      <c r="S29" s="812"/>
      <c r="T29" s="812"/>
      <c r="U29" s="812">
        <f t="shared" si="5"/>
        <v>2</v>
      </c>
      <c r="V29" s="812"/>
      <c r="W29" s="1191">
        <f t="shared" si="6"/>
        <v>2</v>
      </c>
    </row>
    <row r="30" spans="1:25" s="25" customFormat="1" ht="14.45" customHeight="1" x14ac:dyDescent="0.25">
      <c r="A30" s="1223" t="s">
        <v>470</v>
      </c>
      <c r="B30" s="1213" t="s">
        <v>591</v>
      </c>
      <c r="C30" s="827"/>
      <c r="D30" s="828"/>
      <c r="E30" s="828"/>
      <c r="F30" s="828"/>
      <c r="G30" s="828"/>
      <c r="H30" s="828"/>
      <c r="I30" s="828"/>
      <c r="J30" s="828"/>
      <c r="K30" s="828">
        <v>2</v>
      </c>
      <c r="L30" s="812">
        <f t="shared" si="7"/>
        <v>2</v>
      </c>
      <c r="M30" s="828"/>
      <c r="N30" s="828"/>
      <c r="O30" s="828"/>
      <c r="P30" s="812">
        <f t="shared" si="8"/>
        <v>2</v>
      </c>
      <c r="Q30" s="812">
        <f t="shared" si="9"/>
        <v>2</v>
      </c>
      <c r="R30" s="812"/>
      <c r="S30" s="812"/>
      <c r="T30" s="812"/>
      <c r="U30" s="812">
        <f t="shared" si="5"/>
        <v>2</v>
      </c>
      <c r="V30" s="812"/>
      <c r="W30" s="1191">
        <f t="shared" si="6"/>
        <v>2</v>
      </c>
      <c r="Y30" s="26"/>
    </row>
    <row r="31" spans="1:25" s="25" customFormat="1" ht="14.45" customHeight="1" x14ac:dyDescent="0.25">
      <c r="A31" s="1223" t="s">
        <v>471</v>
      </c>
      <c r="B31" s="1213" t="s">
        <v>592</v>
      </c>
      <c r="C31" s="827"/>
      <c r="D31" s="828"/>
      <c r="E31" s="828"/>
      <c r="F31" s="828"/>
      <c r="G31" s="828"/>
      <c r="H31" s="828"/>
      <c r="I31" s="828"/>
      <c r="J31" s="828"/>
      <c r="K31" s="828">
        <v>5</v>
      </c>
      <c r="L31" s="812">
        <f t="shared" si="7"/>
        <v>5</v>
      </c>
      <c r="M31" s="828"/>
      <c r="N31" s="828"/>
      <c r="O31" s="828"/>
      <c r="P31" s="812">
        <f t="shared" si="8"/>
        <v>5</v>
      </c>
      <c r="Q31" s="812">
        <f t="shared" si="9"/>
        <v>5</v>
      </c>
      <c r="R31" s="812"/>
      <c r="S31" s="812"/>
      <c r="T31" s="812"/>
      <c r="U31" s="812">
        <f t="shared" si="5"/>
        <v>5</v>
      </c>
      <c r="V31" s="812"/>
      <c r="W31" s="1191">
        <f t="shared" si="6"/>
        <v>5</v>
      </c>
    </row>
    <row r="32" spans="1:25" s="25" customFormat="1" ht="29.25" customHeight="1" x14ac:dyDescent="0.25">
      <c r="A32" s="1223" t="s">
        <v>472</v>
      </c>
      <c r="B32" s="1213" t="s">
        <v>1191</v>
      </c>
      <c r="C32" s="827"/>
      <c r="D32" s="828"/>
      <c r="E32" s="828"/>
      <c r="F32" s="828"/>
      <c r="G32" s="828"/>
      <c r="H32" s="828"/>
      <c r="I32" s="828"/>
      <c r="J32" s="828"/>
      <c r="K32" s="828">
        <v>2</v>
      </c>
      <c r="L32" s="812">
        <f t="shared" si="7"/>
        <v>2</v>
      </c>
      <c r="M32" s="828"/>
      <c r="N32" s="828"/>
      <c r="O32" s="828"/>
      <c r="P32" s="812">
        <f t="shared" si="8"/>
        <v>2</v>
      </c>
      <c r="Q32" s="812">
        <f t="shared" si="9"/>
        <v>2</v>
      </c>
      <c r="R32" s="812"/>
      <c r="S32" s="812"/>
      <c r="T32" s="812"/>
      <c r="U32" s="812">
        <f t="shared" si="5"/>
        <v>2</v>
      </c>
      <c r="V32" s="812"/>
      <c r="W32" s="1191">
        <f t="shared" si="6"/>
        <v>2</v>
      </c>
    </row>
    <row r="33" spans="1:23" s="1210" customFormat="1" ht="42.75" customHeight="1" x14ac:dyDescent="0.2">
      <c r="A33" s="1225" t="s">
        <v>473</v>
      </c>
      <c r="B33" s="1214" t="s">
        <v>804</v>
      </c>
      <c r="C33" s="1208"/>
      <c r="D33" s="829"/>
      <c r="E33" s="829"/>
      <c r="F33" s="829"/>
      <c r="G33" s="829"/>
      <c r="H33" s="829"/>
      <c r="I33" s="829"/>
      <c r="J33" s="829"/>
      <c r="K33" s="829">
        <v>5</v>
      </c>
      <c r="L33" s="830">
        <f t="shared" si="7"/>
        <v>5</v>
      </c>
      <c r="M33" s="829"/>
      <c r="N33" s="829"/>
      <c r="O33" s="829"/>
      <c r="P33" s="830">
        <f t="shared" si="8"/>
        <v>5</v>
      </c>
      <c r="Q33" s="830">
        <f t="shared" si="9"/>
        <v>5</v>
      </c>
      <c r="R33" s="830"/>
      <c r="S33" s="830"/>
      <c r="T33" s="830"/>
      <c r="U33" s="830">
        <f t="shared" si="5"/>
        <v>5</v>
      </c>
      <c r="V33" s="830"/>
      <c r="W33" s="1209">
        <f t="shared" si="6"/>
        <v>5</v>
      </c>
    </row>
    <row r="34" spans="1:23" s="25" customFormat="1" ht="14.25" customHeight="1" x14ac:dyDescent="0.25">
      <c r="A34" s="1223" t="s">
        <v>474</v>
      </c>
      <c r="B34" s="1213" t="s">
        <v>803</v>
      </c>
      <c r="C34" s="827"/>
      <c r="D34" s="828"/>
      <c r="E34" s="828"/>
      <c r="F34" s="828"/>
      <c r="G34" s="828"/>
      <c r="H34" s="828"/>
      <c r="I34" s="828"/>
      <c r="J34" s="828"/>
      <c r="K34" s="828">
        <v>2</v>
      </c>
      <c r="L34" s="812">
        <f t="shared" si="7"/>
        <v>2</v>
      </c>
      <c r="M34" s="828"/>
      <c r="N34" s="828"/>
      <c r="O34" s="828"/>
      <c r="P34" s="812">
        <f t="shared" si="8"/>
        <v>2</v>
      </c>
      <c r="Q34" s="812">
        <f t="shared" si="9"/>
        <v>2</v>
      </c>
      <c r="R34" s="812"/>
      <c r="S34" s="812"/>
      <c r="T34" s="812"/>
      <c r="U34" s="812">
        <f t="shared" si="5"/>
        <v>2</v>
      </c>
      <c r="V34" s="812"/>
      <c r="W34" s="1191">
        <f t="shared" si="6"/>
        <v>2</v>
      </c>
    </row>
    <row r="35" spans="1:23" s="25" customFormat="1" ht="14.25" customHeight="1" x14ac:dyDescent="0.25">
      <c r="A35" s="1222" t="s">
        <v>475</v>
      </c>
      <c r="B35" s="1212" t="s">
        <v>593</v>
      </c>
      <c r="C35" s="811"/>
      <c r="D35" s="831"/>
      <c r="E35" s="831"/>
      <c r="F35" s="831"/>
      <c r="G35" s="831"/>
      <c r="H35" s="812"/>
      <c r="I35" s="812"/>
      <c r="J35" s="812"/>
      <c r="K35" s="812">
        <f>SUM(K25:K34)</f>
        <v>58</v>
      </c>
      <c r="L35" s="812">
        <f t="shared" si="7"/>
        <v>58</v>
      </c>
      <c r="M35" s="812"/>
      <c r="N35" s="812"/>
      <c r="O35" s="812"/>
      <c r="P35" s="812">
        <f>SUM(P25:P34)</f>
        <v>58</v>
      </c>
      <c r="Q35" s="812">
        <f t="shared" si="9"/>
        <v>58</v>
      </c>
      <c r="R35" s="812"/>
      <c r="S35" s="812"/>
      <c r="T35" s="812"/>
      <c r="U35" s="832">
        <f t="shared" si="5"/>
        <v>58</v>
      </c>
      <c r="V35" s="832"/>
      <c r="W35" s="1192">
        <f t="shared" si="6"/>
        <v>58</v>
      </c>
    </row>
    <row r="36" spans="1:23" s="25" customFormat="1" ht="14.45" customHeight="1" x14ac:dyDescent="0.25">
      <c r="A36" s="1221"/>
      <c r="B36" s="777"/>
      <c r="C36" s="768"/>
      <c r="D36" s="746"/>
      <c r="E36" s="746"/>
      <c r="F36" s="746"/>
      <c r="G36" s="746"/>
      <c r="H36" s="762"/>
      <c r="I36" s="762"/>
      <c r="J36" s="762"/>
      <c r="K36" s="747"/>
      <c r="L36" s="747"/>
      <c r="M36" s="747"/>
      <c r="N36" s="747"/>
      <c r="O36" s="747"/>
      <c r="P36" s="747"/>
      <c r="Q36" s="747"/>
      <c r="R36" s="747"/>
      <c r="S36" s="747"/>
      <c r="T36" s="747"/>
      <c r="U36" s="778"/>
      <c r="V36" s="778"/>
      <c r="W36" s="902"/>
    </row>
    <row r="37" spans="1:23" s="25" customFormat="1" ht="14.45" customHeight="1" x14ac:dyDescent="0.25">
      <c r="A37" s="1238" t="s">
        <v>476</v>
      </c>
      <c r="B37" s="27" t="s">
        <v>608</v>
      </c>
      <c r="C37" s="768"/>
      <c r="D37" s="746"/>
      <c r="E37" s="746"/>
      <c r="F37" s="746"/>
      <c r="G37" s="746"/>
      <c r="H37" s="762"/>
      <c r="I37" s="762"/>
      <c r="J37" s="762"/>
      <c r="K37" s="747"/>
      <c r="L37" s="747"/>
      <c r="M37" s="747"/>
      <c r="N37" s="747"/>
      <c r="O37" s="747"/>
      <c r="P37" s="747"/>
      <c r="Q37" s="747"/>
      <c r="R37" s="747"/>
      <c r="S37" s="747"/>
      <c r="T37" s="747"/>
      <c r="U37" s="778"/>
      <c r="V37" s="778"/>
      <c r="W37" s="903"/>
    </row>
    <row r="38" spans="1:23" s="25" customFormat="1" ht="14.45" customHeight="1" x14ac:dyDescent="0.25">
      <c r="A38" s="1238" t="s">
        <v>477</v>
      </c>
      <c r="B38" s="1215" t="s">
        <v>940</v>
      </c>
      <c r="C38" s="850">
        <v>1</v>
      </c>
      <c r="D38" s="847">
        <f>C38</f>
        <v>1</v>
      </c>
      <c r="E38" s="782"/>
      <c r="F38" s="782"/>
      <c r="G38" s="782"/>
      <c r="H38" s="783"/>
      <c r="I38" s="783"/>
      <c r="J38" s="783"/>
      <c r="K38" s="848"/>
      <c r="L38" s="848"/>
      <c r="M38" s="784"/>
      <c r="N38" s="784"/>
      <c r="O38" s="784"/>
      <c r="P38" s="848">
        <f>D38</f>
        <v>1</v>
      </c>
      <c r="Q38" s="848">
        <f>P38</f>
        <v>1</v>
      </c>
      <c r="R38" s="848"/>
      <c r="S38" s="848"/>
      <c r="T38" s="848"/>
      <c r="U38" s="1198">
        <f>P38+R38</f>
        <v>1</v>
      </c>
      <c r="V38" s="1198">
        <f>S38</f>
        <v>0</v>
      </c>
      <c r="W38" s="1195">
        <f>U38+V38</f>
        <v>1</v>
      </c>
    </row>
    <row r="39" spans="1:23" s="25" customFormat="1" ht="27" customHeight="1" x14ac:dyDescent="0.25">
      <c r="A39" s="1223" t="s">
        <v>478</v>
      </c>
      <c r="B39" s="904" t="s">
        <v>941</v>
      </c>
      <c r="C39" s="1193"/>
      <c r="D39" s="847"/>
      <c r="E39" s="1092"/>
      <c r="F39" s="1092"/>
      <c r="G39" s="1092"/>
      <c r="H39" s="1093"/>
      <c r="I39" s="1093"/>
      <c r="J39" s="1093"/>
      <c r="K39" s="1194"/>
      <c r="L39" s="848"/>
      <c r="M39" s="1094"/>
      <c r="N39" s="1094"/>
      <c r="O39" s="1094"/>
      <c r="P39" s="848"/>
      <c r="Q39" s="848"/>
      <c r="R39" s="848"/>
      <c r="S39" s="848"/>
      <c r="T39" s="848"/>
      <c r="U39" s="1198"/>
      <c r="V39" s="1198"/>
      <c r="W39" s="1195"/>
    </row>
    <row r="40" spans="1:23" s="25" customFormat="1" ht="14.45" customHeight="1" x14ac:dyDescent="0.25">
      <c r="A40" s="1223" t="s">
        <v>479</v>
      </c>
      <c r="B40" s="905" t="s">
        <v>942</v>
      </c>
      <c r="C40" s="850">
        <v>1</v>
      </c>
      <c r="D40" s="847">
        <f t="shared" ref="D40:D51" si="10">C40</f>
        <v>1</v>
      </c>
      <c r="E40" s="782"/>
      <c r="F40" s="782"/>
      <c r="G40" s="782"/>
      <c r="H40" s="783"/>
      <c r="I40" s="783"/>
      <c r="J40" s="783"/>
      <c r="K40" s="848"/>
      <c r="L40" s="848"/>
      <c r="M40" s="784"/>
      <c r="N40" s="784"/>
      <c r="O40" s="784"/>
      <c r="P40" s="848">
        <f t="shared" ref="P40:P51" si="11">D40</f>
        <v>1</v>
      </c>
      <c r="Q40" s="848">
        <f t="shared" ref="Q40:Q51" si="12">P40</f>
        <v>1</v>
      </c>
      <c r="R40" s="848"/>
      <c r="S40" s="848"/>
      <c r="T40" s="848"/>
      <c r="U40" s="1198">
        <f t="shared" ref="U40:U51" si="13">P40+R40</f>
        <v>1</v>
      </c>
      <c r="V40" s="1198"/>
      <c r="W40" s="1195">
        <f t="shared" ref="W40:W51" si="14">U40+V40</f>
        <v>1</v>
      </c>
    </row>
    <row r="41" spans="1:23" s="25" customFormat="1" ht="14.45" customHeight="1" x14ac:dyDescent="0.25">
      <c r="A41" s="1223" t="s">
        <v>488</v>
      </c>
      <c r="B41" s="905" t="s">
        <v>943</v>
      </c>
      <c r="C41" s="850">
        <v>1</v>
      </c>
      <c r="D41" s="847">
        <f t="shared" si="10"/>
        <v>1</v>
      </c>
      <c r="E41" s="782"/>
      <c r="F41" s="782"/>
      <c r="G41" s="782"/>
      <c r="H41" s="783"/>
      <c r="I41" s="783"/>
      <c r="J41" s="783"/>
      <c r="K41" s="848"/>
      <c r="L41" s="848"/>
      <c r="M41" s="784"/>
      <c r="N41" s="784"/>
      <c r="O41" s="784"/>
      <c r="P41" s="848">
        <f t="shared" si="11"/>
        <v>1</v>
      </c>
      <c r="Q41" s="848">
        <f t="shared" si="12"/>
        <v>1</v>
      </c>
      <c r="R41" s="848"/>
      <c r="S41" s="848"/>
      <c r="T41" s="848"/>
      <c r="U41" s="1198">
        <f t="shared" si="13"/>
        <v>1</v>
      </c>
      <c r="V41" s="1198"/>
      <c r="W41" s="1195">
        <f t="shared" si="14"/>
        <v>1</v>
      </c>
    </row>
    <row r="42" spans="1:23" s="25" customFormat="1" ht="14.45" customHeight="1" x14ac:dyDescent="0.25">
      <c r="A42" s="1223" t="s">
        <v>489</v>
      </c>
      <c r="B42" s="905" t="s">
        <v>944</v>
      </c>
      <c r="C42" s="850">
        <v>1</v>
      </c>
      <c r="D42" s="847">
        <f t="shared" si="10"/>
        <v>1</v>
      </c>
      <c r="E42" s="782"/>
      <c r="F42" s="782"/>
      <c r="G42" s="782"/>
      <c r="H42" s="783"/>
      <c r="I42" s="783"/>
      <c r="J42" s="783"/>
      <c r="K42" s="848"/>
      <c r="L42" s="848"/>
      <c r="M42" s="784"/>
      <c r="N42" s="784"/>
      <c r="O42" s="784"/>
      <c r="P42" s="848">
        <f t="shared" si="11"/>
        <v>1</v>
      </c>
      <c r="Q42" s="848">
        <f t="shared" si="12"/>
        <v>1</v>
      </c>
      <c r="R42" s="848"/>
      <c r="S42" s="848"/>
      <c r="T42" s="848"/>
      <c r="U42" s="1198">
        <f t="shared" si="13"/>
        <v>1</v>
      </c>
      <c r="V42" s="1198"/>
      <c r="W42" s="1195">
        <f t="shared" si="14"/>
        <v>1</v>
      </c>
    </row>
    <row r="43" spans="1:23" s="25" customFormat="1" ht="14.45" customHeight="1" x14ac:dyDescent="0.25">
      <c r="A43" s="1223" t="s">
        <v>490</v>
      </c>
      <c r="B43" s="905" t="s">
        <v>945</v>
      </c>
      <c r="C43" s="850">
        <v>0</v>
      </c>
      <c r="D43" s="847">
        <f t="shared" si="10"/>
        <v>0</v>
      </c>
      <c r="E43" s="782"/>
      <c r="F43" s="782"/>
      <c r="G43" s="782"/>
      <c r="H43" s="783"/>
      <c r="I43" s="783"/>
      <c r="J43" s="783"/>
      <c r="K43" s="848"/>
      <c r="L43" s="848"/>
      <c r="M43" s="1197">
        <v>0.25</v>
      </c>
      <c r="N43" s="1197">
        <v>-0.25</v>
      </c>
      <c r="O43" s="1196">
        <f>M43+N43</f>
        <v>0</v>
      </c>
      <c r="P43" s="848">
        <f t="shared" si="11"/>
        <v>0</v>
      </c>
      <c r="Q43" s="848">
        <f t="shared" si="12"/>
        <v>0</v>
      </c>
      <c r="R43" s="848">
        <f t="shared" ref="R43" si="15">M43</f>
        <v>0.25</v>
      </c>
      <c r="S43" s="848">
        <f t="shared" ref="S43:S51" si="16">N43</f>
        <v>-0.25</v>
      </c>
      <c r="T43" s="848">
        <f t="shared" ref="T43:T51" si="17">R43+S43</f>
        <v>0</v>
      </c>
      <c r="U43" s="1199">
        <f t="shared" si="13"/>
        <v>0.25</v>
      </c>
      <c r="V43" s="1199">
        <f t="shared" ref="V43:V51" si="18">S43</f>
        <v>-0.25</v>
      </c>
      <c r="W43" s="1195">
        <f t="shared" si="14"/>
        <v>0</v>
      </c>
    </row>
    <row r="44" spans="1:23" s="25" customFormat="1" ht="14.45" customHeight="1" x14ac:dyDescent="0.25">
      <c r="A44" s="1223" t="s">
        <v>491</v>
      </c>
      <c r="B44" s="906" t="s">
        <v>946</v>
      </c>
      <c r="C44" s="850"/>
      <c r="D44" s="847"/>
      <c r="E44" s="782"/>
      <c r="F44" s="782"/>
      <c r="G44" s="782"/>
      <c r="H44" s="783"/>
      <c r="I44" s="783"/>
      <c r="J44" s="783"/>
      <c r="K44" s="848"/>
      <c r="L44" s="848"/>
      <c r="M44" s="784"/>
      <c r="N44" s="784"/>
      <c r="O44" s="784"/>
      <c r="P44" s="848"/>
      <c r="Q44" s="848"/>
      <c r="R44" s="848"/>
      <c r="S44" s="848"/>
      <c r="T44" s="848"/>
      <c r="U44" s="1198"/>
      <c r="V44" s="1198"/>
      <c r="W44" s="1195"/>
    </row>
    <row r="45" spans="1:23" s="25" customFormat="1" ht="14.45" customHeight="1" x14ac:dyDescent="0.25">
      <c r="A45" s="1223" t="s">
        <v>492</v>
      </c>
      <c r="B45" s="905" t="s">
        <v>947</v>
      </c>
      <c r="C45" s="850">
        <v>1</v>
      </c>
      <c r="D45" s="847">
        <f t="shared" si="10"/>
        <v>1</v>
      </c>
      <c r="E45" s="782"/>
      <c r="F45" s="782"/>
      <c r="G45" s="782"/>
      <c r="H45" s="783"/>
      <c r="I45" s="783"/>
      <c r="J45" s="783"/>
      <c r="K45" s="848"/>
      <c r="L45" s="848"/>
      <c r="M45" s="784"/>
      <c r="N45" s="784"/>
      <c r="O45" s="784"/>
      <c r="P45" s="848">
        <f t="shared" si="11"/>
        <v>1</v>
      </c>
      <c r="Q45" s="848">
        <f t="shared" si="12"/>
        <v>1</v>
      </c>
      <c r="R45" s="848"/>
      <c r="S45" s="848"/>
      <c r="T45" s="848"/>
      <c r="U45" s="1198">
        <f t="shared" si="13"/>
        <v>1</v>
      </c>
      <c r="V45" s="1198"/>
      <c r="W45" s="1195">
        <f t="shared" si="14"/>
        <v>1</v>
      </c>
    </row>
    <row r="46" spans="1:23" s="25" customFormat="1" ht="14.45" customHeight="1" x14ac:dyDescent="0.25">
      <c r="A46" s="1223" t="s">
        <v>493</v>
      </c>
      <c r="B46" s="905" t="s">
        <v>1192</v>
      </c>
      <c r="C46" s="850">
        <v>1</v>
      </c>
      <c r="D46" s="847">
        <f t="shared" si="10"/>
        <v>1</v>
      </c>
      <c r="E46" s="782"/>
      <c r="F46" s="782"/>
      <c r="G46" s="782"/>
      <c r="H46" s="783"/>
      <c r="I46" s="783"/>
      <c r="J46" s="783"/>
      <c r="K46" s="848"/>
      <c r="L46" s="848"/>
      <c r="M46" s="784"/>
      <c r="N46" s="784"/>
      <c r="O46" s="784"/>
      <c r="P46" s="848">
        <f t="shared" si="11"/>
        <v>1</v>
      </c>
      <c r="Q46" s="848">
        <f t="shared" si="12"/>
        <v>1</v>
      </c>
      <c r="R46" s="848"/>
      <c r="S46" s="848"/>
      <c r="T46" s="848"/>
      <c r="U46" s="1198">
        <f t="shared" si="13"/>
        <v>1</v>
      </c>
      <c r="V46" s="1198"/>
      <c r="W46" s="1195">
        <f t="shared" si="14"/>
        <v>1</v>
      </c>
    </row>
    <row r="47" spans="1:23" s="25" customFormat="1" ht="14.45" customHeight="1" x14ac:dyDescent="0.25">
      <c r="A47" s="1223" t="s">
        <v>494</v>
      </c>
      <c r="B47" s="906" t="s">
        <v>948</v>
      </c>
      <c r="C47" s="850"/>
      <c r="D47" s="847"/>
      <c r="E47" s="782"/>
      <c r="F47" s="782"/>
      <c r="G47" s="782"/>
      <c r="H47" s="783"/>
      <c r="I47" s="783"/>
      <c r="J47" s="783"/>
      <c r="K47" s="848"/>
      <c r="L47" s="848"/>
      <c r="M47" s="784"/>
      <c r="N47" s="784"/>
      <c r="O47" s="784"/>
      <c r="P47" s="848"/>
      <c r="Q47" s="848"/>
      <c r="R47" s="848"/>
      <c r="S47" s="848"/>
      <c r="T47" s="848"/>
      <c r="U47" s="1198"/>
      <c r="V47" s="1198"/>
      <c r="W47" s="1195"/>
    </row>
    <row r="48" spans="1:23" s="25" customFormat="1" ht="14.45" customHeight="1" x14ac:dyDescent="0.25">
      <c r="A48" s="1223" t="s">
        <v>495</v>
      </c>
      <c r="B48" s="905" t="s">
        <v>949</v>
      </c>
      <c r="C48" s="850">
        <v>1</v>
      </c>
      <c r="D48" s="847">
        <f t="shared" si="10"/>
        <v>1</v>
      </c>
      <c r="E48" s="782"/>
      <c r="F48" s="782"/>
      <c r="G48" s="782"/>
      <c r="H48" s="783"/>
      <c r="I48" s="783"/>
      <c r="J48" s="783"/>
      <c r="K48" s="848"/>
      <c r="L48" s="848"/>
      <c r="M48" s="784"/>
      <c r="N48" s="784"/>
      <c r="O48" s="784"/>
      <c r="P48" s="848">
        <f t="shared" si="11"/>
        <v>1</v>
      </c>
      <c r="Q48" s="848">
        <f t="shared" si="12"/>
        <v>1</v>
      </c>
      <c r="R48" s="848"/>
      <c r="S48" s="848"/>
      <c r="T48" s="848"/>
      <c r="U48" s="1198">
        <f t="shared" si="13"/>
        <v>1</v>
      </c>
      <c r="V48" s="1198"/>
      <c r="W48" s="1195">
        <f t="shared" si="14"/>
        <v>1</v>
      </c>
    </row>
    <row r="49" spans="1:240" s="25" customFormat="1" ht="14.45" customHeight="1" x14ac:dyDescent="0.25">
      <c r="A49" s="1223" t="s">
        <v>496</v>
      </c>
      <c r="B49" s="906" t="s">
        <v>950</v>
      </c>
      <c r="C49" s="850"/>
      <c r="D49" s="847"/>
      <c r="E49" s="782"/>
      <c r="F49" s="782"/>
      <c r="G49" s="782"/>
      <c r="H49" s="783"/>
      <c r="I49" s="783"/>
      <c r="J49" s="783"/>
      <c r="K49" s="848"/>
      <c r="L49" s="848"/>
      <c r="M49" s="784"/>
      <c r="N49" s="784"/>
      <c r="O49" s="784"/>
      <c r="P49" s="848"/>
      <c r="Q49" s="848"/>
      <c r="R49" s="848"/>
      <c r="S49" s="848"/>
      <c r="T49" s="848"/>
      <c r="U49" s="1198"/>
      <c r="V49" s="1198"/>
      <c r="W49" s="1195"/>
      <c r="Y49" s="26"/>
    </row>
    <row r="50" spans="1:240" s="25" customFormat="1" ht="14.45" customHeight="1" x14ac:dyDescent="0.25">
      <c r="A50" s="1223" t="s">
        <v>545</v>
      </c>
      <c r="B50" s="905" t="s">
        <v>951</v>
      </c>
      <c r="C50" s="850">
        <v>1</v>
      </c>
      <c r="D50" s="847">
        <f t="shared" si="10"/>
        <v>1</v>
      </c>
      <c r="E50" s="782"/>
      <c r="F50" s="782"/>
      <c r="G50" s="782"/>
      <c r="H50" s="783"/>
      <c r="I50" s="783"/>
      <c r="J50" s="783"/>
      <c r="K50" s="848"/>
      <c r="L50" s="848"/>
      <c r="M50" s="784"/>
      <c r="N50" s="784"/>
      <c r="O50" s="784"/>
      <c r="P50" s="848">
        <f t="shared" si="11"/>
        <v>1</v>
      </c>
      <c r="Q50" s="848">
        <f t="shared" si="12"/>
        <v>1</v>
      </c>
      <c r="R50" s="848"/>
      <c r="S50" s="848"/>
      <c r="T50" s="848"/>
      <c r="U50" s="1198">
        <f t="shared" si="13"/>
        <v>1</v>
      </c>
      <c r="V50" s="1198"/>
      <c r="W50" s="1195">
        <f t="shared" si="14"/>
        <v>1</v>
      </c>
    </row>
    <row r="51" spans="1:240" s="27" customFormat="1" ht="14.45" customHeight="1" x14ac:dyDescent="0.25">
      <c r="A51" s="1222" t="s">
        <v>546</v>
      </c>
      <c r="B51" s="907" t="s">
        <v>1193</v>
      </c>
      <c r="C51" s="1226">
        <f>SUM(C38:C50)</f>
        <v>8</v>
      </c>
      <c r="D51" s="1227">
        <f t="shared" si="10"/>
        <v>8</v>
      </c>
      <c r="E51" s="1228"/>
      <c r="F51" s="1228"/>
      <c r="G51" s="1228"/>
      <c r="H51" s="1229"/>
      <c r="I51" s="1229"/>
      <c r="J51" s="1229"/>
      <c r="K51" s="1230"/>
      <c r="L51" s="1230"/>
      <c r="M51" s="1231">
        <f>SUM(M38:M50)</f>
        <v>0.25</v>
      </c>
      <c r="N51" s="1230">
        <f>SUM(N38:N50)</f>
        <v>-0.25</v>
      </c>
      <c r="O51" s="1230">
        <f>SUM(O38:O50)</f>
        <v>0</v>
      </c>
      <c r="P51" s="1230">
        <f t="shared" si="11"/>
        <v>8</v>
      </c>
      <c r="Q51" s="1230">
        <f t="shared" si="12"/>
        <v>8</v>
      </c>
      <c r="R51" s="1230">
        <f>SUM(R38:R50)</f>
        <v>0.25</v>
      </c>
      <c r="S51" s="1230">
        <f t="shared" si="16"/>
        <v>-0.25</v>
      </c>
      <c r="T51" s="1230">
        <f t="shared" si="17"/>
        <v>0</v>
      </c>
      <c r="U51" s="1232">
        <f t="shared" si="13"/>
        <v>8.25</v>
      </c>
      <c r="V51" s="1232">
        <f t="shared" si="18"/>
        <v>-0.25</v>
      </c>
      <c r="W51" s="1231">
        <f t="shared" si="14"/>
        <v>8</v>
      </c>
    </row>
    <row r="52" spans="1:240" s="25" customFormat="1" ht="14.45" customHeight="1" x14ac:dyDescent="0.25">
      <c r="A52" s="1223"/>
      <c r="B52" s="1233"/>
      <c r="C52" s="790"/>
      <c r="D52" s="791"/>
      <c r="E52" s="791"/>
      <c r="F52" s="791"/>
      <c r="G52" s="791"/>
      <c r="H52" s="792"/>
      <c r="I52" s="792"/>
      <c r="J52" s="792"/>
      <c r="K52" s="793"/>
      <c r="L52" s="793"/>
      <c r="M52" s="793"/>
      <c r="N52" s="793"/>
      <c r="O52" s="793"/>
      <c r="P52" s="793"/>
      <c r="Q52" s="793"/>
      <c r="R52" s="793"/>
      <c r="S52" s="793"/>
      <c r="T52" s="793"/>
      <c r="U52" s="793"/>
      <c r="V52" s="793"/>
      <c r="W52" s="1095"/>
    </row>
    <row r="53" spans="1:240" s="25" customFormat="1" ht="14.45" customHeight="1" x14ac:dyDescent="0.25">
      <c r="A53" s="1221"/>
      <c r="B53" s="777"/>
      <c r="C53" s="768"/>
      <c r="D53" s="746"/>
      <c r="E53" s="746"/>
      <c r="F53" s="746"/>
      <c r="G53" s="746"/>
      <c r="H53" s="762"/>
      <c r="I53" s="762"/>
      <c r="J53" s="762"/>
      <c r="K53" s="747"/>
      <c r="L53" s="747"/>
      <c r="M53" s="747"/>
      <c r="N53" s="747"/>
      <c r="O53" s="747"/>
      <c r="P53" s="747"/>
      <c r="Q53" s="747"/>
      <c r="R53" s="747"/>
      <c r="S53" s="747"/>
      <c r="T53" s="747"/>
      <c r="U53" s="778"/>
      <c r="V53" s="778"/>
      <c r="W53" s="902"/>
      <c r="X53" s="26"/>
    </row>
    <row r="54" spans="1:240" s="25" customFormat="1" ht="14.45" customHeight="1" x14ac:dyDescent="0.25">
      <c r="A54" s="1221"/>
      <c r="B54" s="777"/>
      <c r="C54" s="768"/>
      <c r="D54" s="746"/>
      <c r="E54" s="746"/>
      <c r="F54" s="746"/>
      <c r="G54" s="746"/>
      <c r="H54" s="762"/>
      <c r="I54" s="762"/>
      <c r="J54" s="762"/>
      <c r="K54" s="747"/>
      <c r="L54" s="747"/>
      <c r="M54" s="747"/>
      <c r="N54" s="747"/>
      <c r="O54" s="747"/>
      <c r="P54" s="747"/>
      <c r="Q54" s="747"/>
      <c r="R54" s="747"/>
      <c r="S54" s="747"/>
      <c r="T54" s="747"/>
      <c r="U54" s="778"/>
      <c r="V54" s="778"/>
      <c r="W54" s="902"/>
      <c r="X54" s="26"/>
    </row>
    <row r="55" spans="1:240" s="25" customFormat="1" ht="14.45" customHeight="1" x14ac:dyDescent="0.25">
      <c r="A55" s="1223" t="s">
        <v>547</v>
      </c>
      <c r="B55" s="839" t="s">
        <v>452</v>
      </c>
      <c r="C55" s="768"/>
      <c r="D55" s="746"/>
      <c r="E55" s="746"/>
      <c r="F55" s="746"/>
      <c r="G55" s="746"/>
      <c r="H55" s="762"/>
      <c r="I55" s="762"/>
      <c r="J55" s="762"/>
      <c r="K55" s="747"/>
      <c r="L55" s="747"/>
      <c r="M55" s="747"/>
      <c r="N55" s="747"/>
      <c r="O55" s="747"/>
      <c r="P55" s="747"/>
      <c r="Q55" s="747"/>
      <c r="R55" s="747"/>
      <c r="S55" s="747"/>
      <c r="T55" s="747"/>
      <c r="U55" s="778"/>
      <c r="V55" s="778"/>
      <c r="W55" s="902"/>
      <c r="X55" s="26"/>
    </row>
    <row r="56" spans="1:240" s="25" customFormat="1" ht="14.45" customHeight="1" x14ac:dyDescent="0.25">
      <c r="A56" s="1223" t="s">
        <v>548</v>
      </c>
      <c r="B56" s="1216" t="s">
        <v>453</v>
      </c>
      <c r="C56" s="845"/>
      <c r="D56" s="846"/>
      <c r="E56" s="846"/>
      <c r="F56" s="846"/>
      <c r="G56" s="846"/>
      <c r="H56" s="847"/>
      <c r="I56" s="847"/>
      <c r="J56" s="847"/>
      <c r="K56" s="847">
        <v>12</v>
      </c>
      <c r="L56" s="847">
        <f>K56</f>
        <v>12</v>
      </c>
      <c r="M56" s="848"/>
      <c r="N56" s="848"/>
      <c r="O56" s="848"/>
      <c r="P56" s="847">
        <f>K56</f>
        <v>12</v>
      </c>
      <c r="Q56" s="848">
        <f>L56+H56+D56</f>
        <v>12</v>
      </c>
      <c r="R56" s="848"/>
      <c r="S56" s="848"/>
      <c r="T56" s="848"/>
      <c r="U56" s="847">
        <f>P56+R56/2</f>
        <v>12</v>
      </c>
      <c r="V56" s="847"/>
      <c r="W56" s="848">
        <f>Q56+T56/2</f>
        <v>12</v>
      </c>
    </row>
    <row r="57" spans="1:240" s="25" customFormat="1" ht="14.45" customHeight="1" x14ac:dyDescent="0.25">
      <c r="A57" s="1223" t="s">
        <v>103</v>
      </c>
      <c r="B57" s="1216" t="s">
        <v>911</v>
      </c>
      <c r="C57" s="845"/>
      <c r="D57" s="846"/>
      <c r="E57" s="846"/>
      <c r="F57" s="846"/>
      <c r="G57" s="846"/>
      <c r="H57" s="847"/>
      <c r="I57" s="847"/>
      <c r="J57" s="847"/>
      <c r="K57" s="847">
        <v>6</v>
      </c>
      <c r="L57" s="847">
        <f>K57</f>
        <v>6</v>
      </c>
      <c r="M57" s="848"/>
      <c r="N57" s="848"/>
      <c r="O57" s="848"/>
      <c r="P57" s="847">
        <f>K57</f>
        <v>6</v>
      </c>
      <c r="Q57" s="848">
        <f>P57</f>
        <v>6</v>
      </c>
      <c r="R57" s="848"/>
      <c r="S57" s="848"/>
      <c r="T57" s="848"/>
      <c r="U57" s="847">
        <f>P57+R57/2</f>
        <v>6</v>
      </c>
      <c r="V57" s="847"/>
      <c r="W57" s="848">
        <f>Q57+T57/2</f>
        <v>6</v>
      </c>
    </row>
    <row r="58" spans="1:240" s="25" customFormat="1" ht="14.45" customHeight="1" x14ac:dyDescent="0.25">
      <c r="A58" s="1223" t="s">
        <v>573</v>
      </c>
      <c r="B58" s="1216" t="s">
        <v>912</v>
      </c>
      <c r="C58" s="845"/>
      <c r="D58" s="846"/>
      <c r="E58" s="846"/>
      <c r="F58" s="846"/>
      <c r="G58" s="846"/>
      <c r="H58" s="847"/>
      <c r="I58" s="847"/>
      <c r="J58" s="847"/>
      <c r="K58" s="847">
        <v>2</v>
      </c>
      <c r="L58" s="847">
        <f>K58</f>
        <v>2</v>
      </c>
      <c r="M58" s="848"/>
      <c r="N58" s="848"/>
      <c r="O58" s="848"/>
      <c r="P58" s="847">
        <f>K58</f>
        <v>2</v>
      </c>
      <c r="Q58" s="848">
        <f>P58</f>
        <v>2</v>
      </c>
      <c r="R58" s="848"/>
      <c r="S58" s="848"/>
      <c r="T58" s="848"/>
      <c r="U58" s="847">
        <f>P58+R58/2</f>
        <v>2</v>
      </c>
      <c r="V58" s="847"/>
      <c r="W58" s="848">
        <f>Q58+T58/2</f>
        <v>2</v>
      </c>
    </row>
    <row r="59" spans="1:240" s="25" customFormat="1" ht="14.45" customHeight="1" x14ac:dyDescent="0.25">
      <c r="A59" s="1223" t="s">
        <v>574</v>
      </c>
      <c r="B59" s="1216" t="s">
        <v>913</v>
      </c>
      <c r="C59" s="845"/>
      <c r="D59" s="846"/>
      <c r="E59" s="846"/>
      <c r="F59" s="846"/>
      <c r="G59" s="846"/>
      <c r="H59" s="847"/>
      <c r="I59" s="847"/>
      <c r="J59" s="847"/>
      <c r="K59" s="847">
        <v>1</v>
      </c>
      <c r="L59" s="847">
        <f>K59</f>
        <v>1</v>
      </c>
      <c r="M59" s="848"/>
      <c r="N59" s="848"/>
      <c r="O59" s="848"/>
      <c r="P59" s="847">
        <f>K59</f>
        <v>1</v>
      </c>
      <c r="Q59" s="848">
        <f>P59</f>
        <v>1</v>
      </c>
      <c r="R59" s="848"/>
      <c r="S59" s="848"/>
      <c r="T59" s="848"/>
      <c r="U59" s="847">
        <f>P59+R59/2</f>
        <v>1</v>
      </c>
      <c r="V59" s="847"/>
      <c r="W59" s="848">
        <f>Q59+T59/2</f>
        <v>1</v>
      </c>
    </row>
    <row r="60" spans="1:240" s="25" customFormat="1" ht="14.45" customHeight="1" x14ac:dyDescent="0.25">
      <c r="A60" s="1222" t="s">
        <v>106</v>
      </c>
      <c r="B60" s="849" t="s">
        <v>1194</v>
      </c>
      <c r="C60" s="850"/>
      <c r="D60" s="851"/>
      <c r="E60" s="851"/>
      <c r="F60" s="851"/>
      <c r="G60" s="851"/>
      <c r="H60" s="847"/>
      <c r="I60" s="847"/>
      <c r="J60" s="847"/>
      <c r="K60" s="848">
        <f>K56+K57+K59+K58</f>
        <v>21</v>
      </c>
      <c r="L60" s="848">
        <f t="shared" ref="L60:W60" si="19">L56+L57+L59+L58</f>
        <v>21</v>
      </c>
      <c r="M60" s="848"/>
      <c r="N60" s="848"/>
      <c r="O60" s="848"/>
      <c r="P60" s="848">
        <f t="shared" si="19"/>
        <v>21</v>
      </c>
      <c r="Q60" s="848">
        <f t="shared" si="19"/>
        <v>21</v>
      </c>
      <c r="R60" s="848"/>
      <c r="S60" s="848"/>
      <c r="T60" s="848"/>
      <c r="U60" s="852">
        <f t="shared" si="19"/>
        <v>21</v>
      </c>
      <c r="V60" s="852"/>
      <c r="W60" s="852">
        <f t="shared" si="19"/>
        <v>21</v>
      </c>
    </row>
    <row r="61" spans="1:240" ht="15.75" customHeight="1" x14ac:dyDescent="0.25">
      <c r="A61" s="1223"/>
      <c r="B61" s="1217"/>
      <c r="C61" s="1096"/>
      <c r="D61" s="1097"/>
      <c r="E61" s="1097"/>
      <c r="F61" s="1097"/>
      <c r="G61" s="1097"/>
      <c r="H61" s="1098"/>
      <c r="I61" s="1098"/>
      <c r="J61" s="1098"/>
      <c r="K61" s="1099"/>
      <c r="L61" s="1099"/>
      <c r="M61" s="1099"/>
      <c r="N61" s="1099"/>
      <c r="O61" s="1099"/>
      <c r="P61" s="1099"/>
      <c r="Q61" s="1099"/>
      <c r="R61" s="1099"/>
      <c r="S61" s="1099"/>
      <c r="T61" s="1099"/>
      <c r="U61" s="1099"/>
      <c r="V61" s="1099"/>
      <c r="W61" s="1100"/>
      <c r="X61" s="25"/>
      <c r="Y61" s="25"/>
      <c r="Z61" s="25"/>
      <c r="AA61" s="25"/>
      <c r="AB61" s="25"/>
      <c r="AC61" s="25"/>
      <c r="AD61" s="25"/>
      <c r="AE61" s="25"/>
      <c r="AF61" s="25"/>
      <c r="AG61" s="25"/>
      <c r="AH61" s="25"/>
      <c r="AI61" s="25"/>
      <c r="AJ61" s="25"/>
      <c r="AK61" s="25"/>
      <c r="AL61" s="25"/>
      <c r="AM61" s="25"/>
      <c r="AN61" s="25"/>
      <c r="AO61" s="25"/>
      <c r="AP61" s="25"/>
      <c r="AQ61" s="25"/>
      <c r="AR61" s="25"/>
      <c r="AS61" s="25"/>
      <c r="AT61" s="25"/>
      <c r="AU61" s="25"/>
      <c r="AV61" s="25"/>
      <c r="AW61" s="25"/>
      <c r="AX61" s="25"/>
      <c r="AY61" s="25"/>
      <c r="AZ61" s="25"/>
      <c r="BA61" s="25"/>
      <c r="BB61" s="25"/>
      <c r="BC61" s="25"/>
      <c r="BD61" s="25"/>
      <c r="BE61" s="25"/>
      <c r="BF61" s="25"/>
      <c r="BG61" s="25"/>
      <c r="BH61" s="25"/>
      <c r="BI61" s="25"/>
      <c r="BJ61" s="25"/>
      <c r="BK61" s="25"/>
      <c r="BL61" s="25"/>
      <c r="BM61" s="25"/>
      <c r="BN61" s="25"/>
      <c r="BO61" s="25"/>
      <c r="BP61" s="25"/>
      <c r="BQ61" s="25"/>
      <c r="BR61" s="25"/>
      <c r="BS61" s="25"/>
      <c r="BT61" s="25"/>
      <c r="BU61" s="25"/>
      <c r="BV61" s="25"/>
      <c r="BW61" s="25"/>
      <c r="BX61" s="25"/>
      <c r="BY61" s="25"/>
      <c r="BZ61" s="25"/>
      <c r="CA61" s="25"/>
      <c r="CB61" s="25"/>
      <c r="CC61" s="25"/>
      <c r="CD61" s="25"/>
      <c r="CE61" s="25"/>
      <c r="CF61" s="25"/>
      <c r="CG61" s="25"/>
      <c r="CH61" s="25"/>
      <c r="CI61" s="25"/>
      <c r="CJ61" s="25"/>
      <c r="CK61" s="25"/>
      <c r="CL61" s="25"/>
      <c r="CM61" s="25"/>
      <c r="CN61" s="25"/>
      <c r="CO61" s="25"/>
      <c r="CP61" s="25"/>
      <c r="CQ61" s="25"/>
      <c r="CR61" s="25"/>
      <c r="CS61" s="25"/>
      <c r="CT61" s="25"/>
      <c r="CU61" s="25"/>
      <c r="CV61" s="25"/>
      <c r="CW61" s="25"/>
      <c r="CX61" s="25"/>
      <c r="CY61" s="25"/>
      <c r="CZ61" s="25"/>
      <c r="DA61" s="25"/>
      <c r="DB61" s="25"/>
      <c r="DC61" s="25"/>
      <c r="DD61" s="25"/>
      <c r="DE61" s="25"/>
      <c r="DF61" s="25"/>
      <c r="DG61" s="25"/>
      <c r="DH61" s="25"/>
      <c r="DI61" s="25"/>
      <c r="DJ61" s="25"/>
      <c r="DK61" s="25"/>
      <c r="DL61" s="25"/>
      <c r="DM61" s="25"/>
      <c r="DN61" s="25"/>
      <c r="DO61" s="25"/>
      <c r="DP61" s="25"/>
      <c r="DQ61" s="25"/>
      <c r="DR61" s="25"/>
      <c r="DS61" s="25"/>
      <c r="DT61" s="25"/>
      <c r="DU61" s="25"/>
      <c r="DV61" s="25"/>
      <c r="DW61" s="25"/>
      <c r="DX61" s="25"/>
      <c r="DY61" s="25"/>
      <c r="DZ61" s="25"/>
      <c r="EA61" s="25"/>
      <c r="EB61" s="25"/>
      <c r="EC61" s="25"/>
      <c r="ED61" s="25"/>
      <c r="EE61" s="25"/>
      <c r="EF61" s="25"/>
      <c r="EG61" s="25"/>
      <c r="EH61" s="25"/>
      <c r="EI61" s="25"/>
      <c r="EJ61" s="25"/>
      <c r="EK61" s="25"/>
      <c r="EL61" s="25"/>
      <c r="EM61" s="25"/>
      <c r="EN61" s="25"/>
      <c r="EO61" s="25"/>
      <c r="EP61" s="25"/>
      <c r="EQ61" s="25"/>
      <c r="ER61" s="25"/>
      <c r="ES61" s="25"/>
      <c r="ET61" s="25"/>
      <c r="EU61" s="25"/>
      <c r="EV61" s="25"/>
      <c r="EW61" s="25"/>
      <c r="EX61" s="25"/>
      <c r="EY61" s="25"/>
      <c r="EZ61" s="25"/>
      <c r="FA61" s="25"/>
      <c r="FB61" s="25"/>
      <c r="FC61" s="25"/>
      <c r="FD61" s="25"/>
      <c r="FE61" s="25"/>
      <c r="FF61" s="25"/>
      <c r="FG61" s="25"/>
      <c r="FH61" s="25"/>
      <c r="FI61" s="25"/>
      <c r="FJ61" s="25"/>
      <c r="FK61" s="25"/>
      <c r="FL61" s="25"/>
      <c r="FM61" s="25"/>
      <c r="FN61" s="25"/>
      <c r="FO61" s="25"/>
      <c r="FP61" s="25"/>
      <c r="FQ61" s="25"/>
      <c r="FR61" s="25"/>
      <c r="FS61" s="25"/>
      <c r="FT61" s="25"/>
      <c r="FU61" s="25"/>
      <c r="FV61" s="25"/>
      <c r="FW61" s="25"/>
      <c r="FX61" s="25"/>
      <c r="FY61" s="25"/>
      <c r="FZ61" s="25"/>
      <c r="GA61" s="25"/>
      <c r="GB61" s="25"/>
      <c r="GC61" s="25"/>
      <c r="GD61" s="25"/>
      <c r="GE61" s="25"/>
      <c r="GF61" s="25"/>
      <c r="GG61" s="25"/>
      <c r="GH61" s="25"/>
      <c r="GI61" s="25"/>
      <c r="GJ61" s="25"/>
      <c r="GK61" s="25"/>
      <c r="GL61" s="25"/>
      <c r="GM61" s="25"/>
      <c r="GN61" s="25"/>
      <c r="GO61" s="25"/>
      <c r="GP61" s="25"/>
      <c r="GQ61" s="25"/>
      <c r="GR61" s="25"/>
      <c r="GS61" s="25"/>
      <c r="GT61" s="25"/>
      <c r="GU61" s="25"/>
      <c r="GV61" s="25"/>
      <c r="GW61" s="25"/>
      <c r="GX61" s="25"/>
      <c r="GY61" s="25"/>
      <c r="GZ61" s="25"/>
      <c r="HA61" s="25"/>
      <c r="HB61" s="25"/>
      <c r="HC61" s="25"/>
      <c r="HD61" s="25"/>
      <c r="HE61" s="25"/>
      <c r="HF61" s="25"/>
      <c r="HG61" s="25"/>
      <c r="HH61" s="25"/>
      <c r="HI61" s="25"/>
      <c r="HJ61" s="25"/>
      <c r="HK61" s="25"/>
      <c r="HL61" s="25"/>
      <c r="HM61" s="25"/>
      <c r="HN61" s="25"/>
      <c r="HO61" s="25"/>
      <c r="HP61" s="25"/>
      <c r="HQ61" s="25"/>
      <c r="HR61" s="25"/>
      <c r="HS61" s="25"/>
      <c r="HT61" s="25"/>
      <c r="HU61" s="25"/>
      <c r="HV61" s="25"/>
      <c r="HW61" s="25"/>
      <c r="HX61" s="25"/>
      <c r="HY61" s="25"/>
      <c r="HZ61" s="25"/>
      <c r="IA61" s="25"/>
      <c r="IB61" s="25"/>
      <c r="IC61" s="25"/>
      <c r="ID61" s="25"/>
      <c r="IE61" s="25"/>
      <c r="IF61" s="25"/>
    </row>
    <row r="62" spans="1:240" s="25" customFormat="1" ht="14.45" customHeight="1" x14ac:dyDescent="0.25">
      <c r="A62" s="1221"/>
      <c r="B62" s="744"/>
      <c r="C62" s="745"/>
      <c r="D62" s="746"/>
      <c r="E62" s="746"/>
      <c r="F62" s="746"/>
      <c r="G62" s="746"/>
      <c r="H62" s="762"/>
      <c r="I62" s="762"/>
      <c r="J62" s="762"/>
      <c r="K62" s="762"/>
      <c r="L62" s="762"/>
      <c r="M62" s="762"/>
      <c r="N62" s="762"/>
      <c r="O62" s="762"/>
      <c r="P62" s="762"/>
      <c r="Q62" s="751"/>
      <c r="R62" s="751"/>
      <c r="S62" s="751"/>
      <c r="T62" s="751"/>
      <c r="U62" s="751"/>
      <c r="V62" s="751"/>
      <c r="W62" s="908"/>
      <c r="X62" s="14"/>
      <c r="Y62" s="14"/>
      <c r="Z62" s="14"/>
      <c r="AA62" s="14"/>
      <c r="AB62" s="14"/>
      <c r="AC62" s="14"/>
      <c r="AD62" s="14"/>
      <c r="AE62" s="14"/>
      <c r="AF62" s="14"/>
      <c r="AG62" s="14"/>
      <c r="AH62" s="14"/>
      <c r="AI62" s="14"/>
      <c r="AJ62" s="14"/>
      <c r="AK62" s="14"/>
      <c r="AL62" s="14"/>
      <c r="AM62" s="14"/>
      <c r="AN62" s="14"/>
      <c r="AO62" s="14"/>
      <c r="AP62" s="14"/>
      <c r="AQ62" s="14"/>
      <c r="AR62" s="14"/>
      <c r="AS62" s="14"/>
      <c r="AT62" s="14"/>
      <c r="AU62" s="14"/>
      <c r="AV62" s="14"/>
      <c r="AW62" s="14"/>
      <c r="AX62" s="14"/>
      <c r="AY62" s="14"/>
      <c r="AZ62" s="14"/>
      <c r="BA62" s="14"/>
      <c r="BB62" s="14"/>
      <c r="BC62" s="14"/>
      <c r="BD62" s="14"/>
      <c r="BE62" s="14"/>
      <c r="BF62" s="14"/>
      <c r="BG62" s="14"/>
      <c r="BH62" s="14"/>
      <c r="BI62" s="14"/>
      <c r="BJ62" s="14"/>
      <c r="BK62" s="14"/>
      <c r="BL62" s="14"/>
      <c r="BM62" s="14"/>
      <c r="BN62" s="14"/>
      <c r="BO62" s="14"/>
      <c r="BP62" s="14"/>
      <c r="BQ62" s="14"/>
      <c r="BR62" s="14"/>
      <c r="BS62" s="14"/>
      <c r="BT62" s="14"/>
      <c r="BU62" s="14"/>
      <c r="BV62" s="14"/>
      <c r="BW62" s="14"/>
      <c r="BX62" s="14"/>
      <c r="BY62" s="14"/>
      <c r="BZ62" s="14"/>
      <c r="CA62" s="14"/>
      <c r="CB62" s="14"/>
      <c r="CC62" s="14"/>
      <c r="CD62" s="14"/>
      <c r="CE62" s="14"/>
      <c r="CF62" s="14"/>
      <c r="CG62" s="14"/>
      <c r="CH62" s="14"/>
      <c r="CI62" s="14"/>
      <c r="CJ62" s="14"/>
      <c r="CK62" s="14"/>
      <c r="CL62" s="14"/>
      <c r="CM62" s="14"/>
      <c r="CN62" s="14"/>
      <c r="CO62" s="14"/>
      <c r="CP62" s="14"/>
      <c r="CQ62" s="14"/>
      <c r="CR62" s="14"/>
      <c r="CS62" s="14"/>
      <c r="CT62" s="14"/>
      <c r="CU62" s="14"/>
      <c r="CV62" s="14"/>
      <c r="CW62" s="14"/>
      <c r="CX62" s="14"/>
      <c r="CY62" s="14"/>
      <c r="CZ62" s="14"/>
      <c r="DA62" s="14"/>
      <c r="DB62" s="14"/>
      <c r="DC62" s="14"/>
      <c r="DD62" s="14"/>
      <c r="DE62" s="14"/>
      <c r="DF62" s="14"/>
      <c r="DG62" s="14"/>
      <c r="DH62" s="14"/>
      <c r="DI62" s="14"/>
      <c r="DJ62" s="14"/>
      <c r="DK62" s="14"/>
      <c r="DL62" s="14"/>
      <c r="DM62" s="14"/>
      <c r="DN62" s="14"/>
      <c r="DO62" s="14"/>
      <c r="DP62" s="14"/>
      <c r="DQ62" s="14"/>
      <c r="DR62" s="14"/>
      <c r="DS62" s="14"/>
      <c r="DT62" s="14"/>
      <c r="DU62" s="14"/>
      <c r="DV62" s="14"/>
      <c r="DW62" s="14"/>
      <c r="DX62" s="14"/>
      <c r="DY62" s="14"/>
      <c r="DZ62" s="14"/>
      <c r="EA62" s="14"/>
      <c r="EB62" s="14"/>
      <c r="EC62" s="14"/>
      <c r="ED62" s="14"/>
      <c r="EE62" s="14"/>
      <c r="EF62" s="14"/>
      <c r="EG62" s="14"/>
      <c r="EH62" s="14"/>
      <c r="EI62" s="14"/>
      <c r="EJ62" s="14"/>
      <c r="EK62" s="14"/>
      <c r="EL62" s="14"/>
      <c r="EM62" s="14"/>
      <c r="EN62" s="14"/>
      <c r="EO62" s="14"/>
      <c r="EP62" s="14"/>
      <c r="EQ62" s="14"/>
      <c r="ER62" s="14"/>
      <c r="ES62" s="14"/>
      <c r="ET62" s="14"/>
      <c r="EU62" s="14"/>
      <c r="EV62" s="14"/>
      <c r="EW62" s="14"/>
      <c r="EX62" s="14"/>
      <c r="EY62" s="14"/>
      <c r="EZ62" s="14"/>
      <c r="FA62" s="14"/>
      <c r="FB62" s="14"/>
      <c r="FC62" s="14"/>
      <c r="FD62" s="14"/>
      <c r="FE62" s="14"/>
      <c r="FF62" s="14"/>
      <c r="FG62" s="14"/>
      <c r="FH62" s="14"/>
      <c r="FI62" s="14"/>
      <c r="FJ62" s="14"/>
      <c r="FK62" s="14"/>
      <c r="FL62" s="14"/>
      <c r="FM62" s="14"/>
      <c r="FN62" s="14"/>
      <c r="FO62" s="14"/>
      <c r="FP62" s="14"/>
      <c r="FQ62" s="14"/>
      <c r="FR62" s="14"/>
      <c r="FS62" s="14"/>
      <c r="FT62" s="14"/>
      <c r="FU62" s="14"/>
      <c r="FV62" s="14"/>
      <c r="FW62" s="14"/>
      <c r="FX62" s="14"/>
      <c r="FY62" s="14"/>
      <c r="FZ62" s="14"/>
      <c r="GA62" s="14"/>
      <c r="GB62" s="14"/>
      <c r="GC62" s="14"/>
      <c r="GD62" s="14"/>
      <c r="GE62" s="14"/>
      <c r="GF62" s="14"/>
      <c r="GG62" s="14"/>
      <c r="GH62" s="14"/>
      <c r="GI62" s="14"/>
      <c r="GJ62" s="14"/>
      <c r="GK62" s="14"/>
      <c r="GL62" s="14"/>
      <c r="GM62" s="14"/>
      <c r="GN62" s="14"/>
      <c r="GO62" s="14"/>
      <c r="GP62" s="14"/>
      <c r="GQ62" s="14"/>
      <c r="GR62" s="14"/>
      <c r="GS62" s="14"/>
      <c r="GT62" s="14"/>
      <c r="GU62" s="14"/>
      <c r="GV62" s="14"/>
      <c r="GW62" s="14"/>
      <c r="GX62" s="14"/>
      <c r="GY62" s="14"/>
      <c r="GZ62" s="14"/>
      <c r="HA62" s="14"/>
      <c r="HB62" s="14"/>
      <c r="HC62" s="14"/>
      <c r="HD62" s="14"/>
      <c r="HE62" s="14"/>
      <c r="HF62" s="14"/>
      <c r="HG62" s="14"/>
      <c r="HH62" s="14"/>
      <c r="HI62" s="14"/>
      <c r="HJ62" s="14"/>
      <c r="HK62" s="14"/>
      <c r="HL62" s="14"/>
      <c r="HM62" s="14"/>
      <c r="HN62" s="14"/>
      <c r="HO62" s="14"/>
      <c r="HP62" s="14"/>
      <c r="HQ62" s="14"/>
      <c r="HR62" s="14"/>
      <c r="HS62" s="14"/>
      <c r="HT62" s="14"/>
      <c r="HU62" s="14"/>
      <c r="HV62" s="14"/>
      <c r="HW62" s="14"/>
      <c r="HX62" s="14"/>
      <c r="HY62" s="14"/>
      <c r="HZ62" s="14"/>
      <c r="IA62" s="14"/>
      <c r="IB62" s="14"/>
      <c r="IC62" s="14"/>
      <c r="ID62" s="14"/>
      <c r="IE62" s="14"/>
      <c r="IF62" s="14"/>
    </row>
    <row r="63" spans="1:240" s="25" customFormat="1" ht="15.75" customHeight="1" x14ac:dyDescent="0.25">
      <c r="A63" s="1222" t="s">
        <v>107</v>
      </c>
      <c r="B63" s="1212" t="s">
        <v>594</v>
      </c>
      <c r="C63" s="811">
        <f t="shared" ref="C63:W63" si="20">C21+C35+C51+C60</f>
        <v>8</v>
      </c>
      <c r="D63" s="811">
        <f t="shared" si="20"/>
        <v>8</v>
      </c>
      <c r="E63" s="811">
        <f t="shared" si="20"/>
        <v>0</v>
      </c>
      <c r="F63" s="811">
        <f t="shared" si="20"/>
        <v>0</v>
      </c>
      <c r="G63" s="811">
        <f t="shared" si="20"/>
        <v>0</v>
      </c>
      <c r="H63" s="811">
        <f t="shared" si="20"/>
        <v>0</v>
      </c>
      <c r="I63" s="811">
        <f t="shared" si="20"/>
        <v>0</v>
      </c>
      <c r="J63" s="811">
        <f t="shared" si="20"/>
        <v>0</v>
      </c>
      <c r="K63" s="811">
        <f t="shared" si="20"/>
        <v>150</v>
      </c>
      <c r="L63" s="811">
        <f t="shared" si="20"/>
        <v>150</v>
      </c>
      <c r="M63" s="1203">
        <f t="shared" si="20"/>
        <v>0.25</v>
      </c>
      <c r="N63" s="811">
        <f t="shared" si="20"/>
        <v>-0.25</v>
      </c>
      <c r="O63" s="811">
        <f t="shared" si="20"/>
        <v>0</v>
      </c>
      <c r="P63" s="811">
        <f t="shared" si="20"/>
        <v>158</v>
      </c>
      <c r="Q63" s="811">
        <f t="shared" si="20"/>
        <v>158</v>
      </c>
      <c r="R63" s="811">
        <f t="shared" si="20"/>
        <v>0.25</v>
      </c>
      <c r="S63" s="811">
        <f t="shared" si="20"/>
        <v>-0.25</v>
      </c>
      <c r="T63" s="811">
        <f t="shared" si="20"/>
        <v>0</v>
      </c>
      <c r="U63" s="1203">
        <f t="shared" si="20"/>
        <v>158.25</v>
      </c>
      <c r="V63" s="811">
        <f t="shared" si="20"/>
        <v>-0.25</v>
      </c>
      <c r="W63" s="811">
        <f t="shared" si="20"/>
        <v>158</v>
      </c>
    </row>
    <row r="64" spans="1:240" s="25" customFormat="1" ht="14.45" customHeight="1" x14ac:dyDescent="0.25">
      <c r="A64" s="1219"/>
      <c r="B64" s="822"/>
      <c r="C64" s="823"/>
      <c r="D64" s="824"/>
      <c r="E64" s="824"/>
      <c r="F64" s="824"/>
      <c r="G64" s="824"/>
      <c r="H64" s="836"/>
      <c r="I64" s="836"/>
      <c r="J64" s="836"/>
      <c r="K64" s="836"/>
      <c r="L64" s="824"/>
      <c r="M64" s="1204"/>
      <c r="N64" s="824"/>
      <c r="O64" s="824"/>
      <c r="P64" s="824"/>
      <c r="Q64" s="860"/>
      <c r="R64" s="861"/>
      <c r="S64" s="861"/>
      <c r="T64" s="861"/>
      <c r="U64" s="1273"/>
      <c r="V64" s="1200"/>
      <c r="W64" s="1201"/>
      <c r="X64" s="26"/>
    </row>
    <row r="65" spans="1:23" s="25" customFormat="1" ht="14.45" customHeight="1" x14ac:dyDescent="0.25">
      <c r="A65" s="1222" t="s">
        <v>108</v>
      </c>
      <c r="B65" s="1212" t="s">
        <v>519</v>
      </c>
      <c r="C65" s="1202">
        <f t="shared" ref="C65:W65" si="21">C10+C12+C63</f>
        <v>14</v>
      </c>
      <c r="D65" s="1202">
        <f t="shared" si="21"/>
        <v>14</v>
      </c>
      <c r="E65" s="1202">
        <f t="shared" si="21"/>
        <v>0</v>
      </c>
      <c r="F65" s="1202">
        <f t="shared" si="21"/>
        <v>0</v>
      </c>
      <c r="G65" s="1202">
        <f t="shared" si="21"/>
        <v>36</v>
      </c>
      <c r="H65" s="1202">
        <f t="shared" si="21"/>
        <v>36</v>
      </c>
      <c r="I65" s="1202">
        <f t="shared" si="21"/>
        <v>0</v>
      </c>
      <c r="J65" s="1202">
        <f t="shared" si="21"/>
        <v>0</v>
      </c>
      <c r="K65" s="1202">
        <f t="shared" si="21"/>
        <v>150</v>
      </c>
      <c r="L65" s="1202">
        <f t="shared" si="21"/>
        <v>150</v>
      </c>
      <c r="M65" s="1205">
        <f t="shared" si="21"/>
        <v>0.25</v>
      </c>
      <c r="N65" s="1202">
        <f t="shared" si="21"/>
        <v>-0.25</v>
      </c>
      <c r="O65" s="1202">
        <f t="shared" si="21"/>
        <v>0</v>
      </c>
      <c r="P65" s="1202">
        <f t="shared" si="21"/>
        <v>200</v>
      </c>
      <c r="Q65" s="1202">
        <f t="shared" si="21"/>
        <v>200</v>
      </c>
      <c r="R65" s="1202">
        <f t="shared" si="21"/>
        <v>0.25</v>
      </c>
      <c r="S65" s="1202">
        <f t="shared" si="21"/>
        <v>-0.25</v>
      </c>
      <c r="T65" s="1202">
        <f t="shared" si="21"/>
        <v>0</v>
      </c>
      <c r="U65" s="1205">
        <f t="shared" si="21"/>
        <v>200.25</v>
      </c>
      <c r="V65" s="1202">
        <f t="shared" si="21"/>
        <v>-0.25</v>
      </c>
      <c r="W65" s="1202">
        <f t="shared" si="21"/>
        <v>200</v>
      </c>
    </row>
    <row r="66" spans="1:23" ht="15.75" customHeight="1" x14ac:dyDescent="0.25">
      <c r="A66" s="743"/>
      <c r="B66" s="777"/>
      <c r="C66" s="768"/>
      <c r="D66" s="747"/>
      <c r="E66" s="747"/>
      <c r="F66" s="747"/>
      <c r="G66" s="747"/>
      <c r="H66" s="747"/>
      <c r="I66" s="747"/>
      <c r="J66" s="747"/>
      <c r="K66" s="747"/>
      <c r="L66" s="747"/>
      <c r="M66" s="747"/>
      <c r="N66" s="747"/>
      <c r="O66" s="747"/>
      <c r="P66" s="806"/>
      <c r="Q66" s="806"/>
      <c r="R66" s="807"/>
      <c r="S66" s="807"/>
      <c r="T66" s="807"/>
      <c r="U66" s="807"/>
      <c r="V66" s="807"/>
      <c r="W66" s="807"/>
    </row>
    <row r="67" spans="1:23" ht="13.9" customHeight="1" x14ac:dyDescent="0.25">
      <c r="A67" s="743"/>
      <c r="B67" s="808"/>
      <c r="C67" s="743"/>
      <c r="D67" s="743"/>
      <c r="E67" s="743"/>
      <c r="F67" s="743"/>
      <c r="G67" s="743"/>
      <c r="H67" s="743"/>
      <c r="I67" s="743"/>
      <c r="J67" s="743"/>
      <c r="K67" s="743"/>
      <c r="L67" s="743"/>
      <c r="M67" s="743"/>
      <c r="N67" s="743"/>
      <c r="O67" s="743"/>
      <c r="P67" s="743"/>
      <c r="Q67" s="743"/>
      <c r="R67" s="743"/>
      <c r="S67" s="743"/>
      <c r="T67" s="743"/>
      <c r="U67" s="743"/>
      <c r="V67" s="743"/>
      <c r="W67" s="743"/>
    </row>
  </sheetData>
  <mergeCells count="27">
    <mergeCell ref="K6:O6"/>
    <mergeCell ref="P6:T6"/>
    <mergeCell ref="U6:W7"/>
    <mergeCell ref="C7:D7"/>
    <mergeCell ref="R7:T7"/>
    <mergeCell ref="E7:F7"/>
    <mergeCell ref="G7:H7"/>
    <mergeCell ref="I7:J7"/>
    <mergeCell ref="K7:L7"/>
    <mergeCell ref="M7:O7"/>
    <mergeCell ref="P7:Q7"/>
    <mergeCell ref="A1:W1"/>
    <mergeCell ref="A2:W2"/>
    <mergeCell ref="A3:W3"/>
    <mergeCell ref="A5:A8"/>
    <mergeCell ref="C5:D5"/>
    <mergeCell ref="E5:F5"/>
    <mergeCell ref="G5:H5"/>
    <mergeCell ref="I5:J5"/>
    <mergeCell ref="K5:L5"/>
    <mergeCell ref="M5:O5"/>
    <mergeCell ref="P5:Q5"/>
    <mergeCell ref="R5:T5"/>
    <mergeCell ref="U5:W5"/>
    <mergeCell ref="B6:B8"/>
    <mergeCell ref="C6:F6"/>
    <mergeCell ref="G6:J6"/>
  </mergeCells>
  <pageMargins left="0.70866141732283472" right="0.70866141732283472" top="0.74803149606299213" bottom="0.74803149606299213" header="0.31496062992125984" footer="0.31496062992125984"/>
  <pageSetup paperSize="8" scale="45" orientation="landscape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>
    <tabColor rgb="FF00B0F0"/>
    <pageSetUpPr fitToPage="1"/>
  </sheetPr>
  <dimension ref="A1:ID108"/>
  <sheetViews>
    <sheetView zoomScale="90" zoomScaleNormal="90" workbookViewId="0">
      <pane xSplit="2" ySplit="9" topLeftCell="C10" activePane="bottomRight" state="frozen"/>
      <selection activeCell="B65" sqref="B65"/>
      <selection pane="topRight" activeCell="B65" sqref="B65"/>
      <selection pane="bottomLeft" activeCell="B65" sqref="B65"/>
      <selection pane="bottomRight" activeCell="O30" sqref="O30"/>
    </sheetView>
  </sheetViews>
  <sheetFormatPr defaultColWidth="9.140625" defaultRowHeight="13.9" customHeight="1" x14ac:dyDescent="0.25"/>
  <cols>
    <col min="1" max="1" width="4.42578125" style="15" customWidth="1"/>
    <col min="2" max="2" width="38.85546875" style="19" customWidth="1"/>
    <col min="3" max="3" width="6.42578125" style="15" customWidth="1"/>
    <col min="4" max="4" width="5.5703125" style="15" customWidth="1"/>
    <col min="5" max="5" width="4.7109375" style="15" customWidth="1"/>
    <col min="6" max="6" width="5.42578125" style="15" customWidth="1"/>
    <col min="7" max="7" width="4" style="15" customWidth="1"/>
    <col min="8" max="8" width="5.7109375" style="15" customWidth="1"/>
    <col min="9" max="9" width="4" style="15" customWidth="1"/>
    <col min="10" max="10" width="5.7109375" style="15" customWidth="1"/>
    <col min="11" max="11" width="7.28515625" style="15" customWidth="1"/>
    <col min="12" max="12" width="6.7109375" style="15" customWidth="1"/>
    <col min="13" max="13" width="5.140625" style="15" customWidth="1"/>
    <col min="14" max="14" width="5.7109375" style="15" customWidth="1"/>
    <col min="15" max="16" width="6.7109375" style="15" customWidth="1"/>
    <col min="17" max="17" width="6.85546875" style="15" customWidth="1"/>
    <col min="18" max="18" width="6.5703125" style="15" customWidth="1"/>
    <col min="19" max="19" width="7.140625" style="15" customWidth="1"/>
    <col min="20" max="20" width="7.5703125" style="15" customWidth="1"/>
    <col min="21" max="16384" width="9.140625" style="14"/>
  </cols>
  <sheetData>
    <row r="1" spans="1:21" ht="15.75" customHeight="1" x14ac:dyDescent="0.25">
      <c r="A1" s="1628" t="s">
        <v>825</v>
      </c>
      <c r="B1" s="1628"/>
      <c r="C1" s="1628"/>
      <c r="D1" s="1628"/>
      <c r="E1" s="1628"/>
      <c r="F1" s="1628"/>
      <c r="G1" s="1628"/>
      <c r="H1" s="1628"/>
      <c r="I1" s="1628"/>
      <c r="J1" s="1628"/>
      <c r="K1" s="1628"/>
      <c r="L1" s="1628"/>
      <c r="M1" s="1628"/>
      <c r="N1" s="1628"/>
      <c r="O1" s="1628"/>
      <c r="P1" s="1628"/>
      <c r="Q1" s="1628"/>
      <c r="R1" s="1628"/>
      <c r="S1" s="1628"/>
      <c r="T1" s="1628"/>
    </row>
    <row r="2" spans="1:21" ht="15.75" customHeight="1" x14ac:dyDescent="0.25">
      <c r="A2" s="1629" t="s">
        <v>51</v>
      </c>
      <c r="B2" s="1629"/>
      <c r="C2" s="1629"/>
      <c r="D2" s="1629"/>
      <c r="E2" s="1629"/>
      <c r="F2" s="1629"/>
      <c r="G2" s="1629"/>
      <c r="H2" s="1629"/>
      <c r="I2" s="1629"/>
      <c r="J2" s="1629"/>
      <c r="K2" s="1629"/>
      <c r="L2" s="1629"/>
      <c r="M2" s="1629"/>
      <c r="N2" s="1629"/>
      <c r="O2" s="1629"/>
      <c r="P2" s="1629"/>
      <c r="Q2" s="1629"/>
      <c r="R2" s="1629"/>
      <c r="S2" s="1629"/>
      <c r="T2" s="1629"/>
    </row>
    <row r="3" spans="1:21" ht="15.75" customHeight="1" x14ac:dyDescent="0.25">
      <c r="A3" s="1629" t="s">
        <v>790</v>
      </c>
      <c r="B3" s="1629"/>
      <c r="C3" s="1629"/>
      <c r="D3" s="1629"/>
      <c r="E3" s="1629"/>
      <c r="F3" s="1629"/>
      <c r="G3" s="1629"/>
      <c r="H3" s="1629"/>
      <c r="I3" s="1629"/>
      <c r="J3" s="1629"/>
      <c r="K3" s="1629"/>
      <c r="L3" s="1629"/>
      <c r="M3" s="1629"/>
      <c r="N3" s="1629"/>
      <c r="O3" s="1629"/>
      <c r="P3" s="1629"/>
      <c r="Q3" s="1629"/>
      <c r="R3" s="1629"/>
      <c r="S3" s="1629"/>
      <c r="T3" s="1629"/>
    </row>
    <row r="4" spans="1:21" ht="15.75" customHeight="1" x14ac:dyDescent="0.25">
      <c r="B4" s="33"/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  <c r="P4" s="34"/>
      <c r="Q4" s="34"/>
      <c r="R4" s="34"/>
      <c r="S4" s="34"/>
      <c r="T4" s="34" t="s">
        <v>576</v>
      </c>
    </row>
    <row r="5" spans="1:21" ht="27.75" customHeight="1" x14ac:dyDescent="0.25">
      <c r="A5" s="1616" t="s">
        <v>67</v>
      </c>
      <c r="B5" s="35" t="s">
        <v>54</v>
      </c>
      <c r="C5" s="1617" t="s">
        <v>55</v>
      </c>
      <c r="D5" s="1617"/>
      <c r="E5" s="1617" t="s">
        <v>56</v>
      </c>
      <c r="F5" s="1617"/>
      <c r="G5" s="1617" t="s">
        <v>57</v>
      </c>
      <c r="H5" s="1617"/>
      <c r="I5" s="1618" t="s">
        <v>411</v>
      </c>
      <c r="J5" s="1618"/>
      <c r="K5" s="1617" t="s">
        <v>412</v>
      </c>
      <c r="L5" s="1617"/>
      <c r="M5" s="1617" t="s">
        <v>413</v>
      </c>
      <c r="N5" s="1618"/>
      <c r="O5" s="1619" t="s">
        <v>514</v>
      </c>
      <c r="P5" s="1619"/>
      <c r="Q5" s="1617" t="s">
        <v>521</v>
      </c>
      <c r="R5" s="1617"/>
      <c r="S5" s="1617" t="s">
        <v>522</v>
      </c>
      <c r="T5" s="1617"/>
    </row>
    <row r="6" spans="1:21" s="4" customFormat="1" ht="30.75" customHeight="1" x14ac:dyDescent="0.2">
      <c r="A6" s="1616"/>
      <c r="B6" s="1599" t="s">
        <v>577</v>
      </c>
      <c r="C6" s="1621" t="s">
        <v>578</v>
      </c>
      <c r="D6" s="1621"/>
      <c r="E6" s="1621"/>
      <c r="F6" s="1621"/>
      <c r="G6" s="1621" t="s">
        <v>579</v>
      </c>
      <c r="H6" s="1621"/>
      <c r="I6" s="1621"/>
      <c r="J6" s="1621"/>
      <c r="K6" s="1622" t="s">
        <v>580</v>
      </c>
      <c r="L6" s="1622"/>
      <c r="M6" s="1622"/>
      <c r="N6" s="1622"/>
      <c r="O6" s="1622" t="s">
        <v>463</v>
      </c>
      <c r="P6" s="1622"/>
      <c r="Q6" s="1622"/>
      <c r="R6" s="1622"/>
      <c r="S6" s="1623" t="s">
        <v>581</v>
      </c>
      <c r="T6" s="1623"/>
    </row>
    <row r="7" spans="1:21" s="4" customFormat="1" ht="40.5" customHeight="1" x14ac:dyDescent="0.2">
      <c r="A7" s="1616"/>
      <c r="B7" s="1599"/>
      <c r="C7" s="1625" t="s">
        <v>582</v>
      </c>
      <c r="D7" s="1625"/>
      <c r="E7" s="1461" t="s">
        <v>583</v>
      </c>
      <c r="F7" s="1461"/>
      <c r="G7" s="1625" t="s">
        <v>584</v>
      </c>
      <c r="H7" s="1625"/>
      <c r="I7" s="1625" t="s">
        <v>583</v>
      </c>
      <c r="J7" s="1625"/>
      <c r="K7" s="1626" t="s">
        <v>584</v>
      </c>
      <c r="L7" s="1626"/>
      <c r="M7" s="1625" t="s">
        <v>583</v>
      </c>
      <c r="N7" s="1627"/>
      <c r="O7" s="1626" t="s">
        <v>584</v>
      </c>
      <c r="P7" s="1626"/>
      <c r="Q7" s="1626" t="s">
        <v>585</v>
      </c>
      <c r="R7" s="1626"/>
      <c r="S7" s="1623"/>
      <c r="T7" s="1623"/>
    </row>
    <row r="8" spans="1:21" s="4" customFormat="1" ht="27" customHeight="1" x14ac:dyDescent="0.2">
      <c r="A8" s="1616"/>
      <c r="B8" s="1599"/>
      <c r="C8" s="36">
        <v>42736</v>
      </c>
      <c r="D8" s="36">
        <v>43100</v>
      </c>
      <c r="E8" s="36">
        <v>42736</v>
      </c>
      <c r="F8" s="36">
        <v>43100</v>
      </c>
      <c r="G8" s="36">
        <v>42736</v>
      </c>
      <c r="H8" s="36">
        <v>43100</v>
      </c>
      <c r="I8" s="36">
        <v>42736</v>
      </c>
      <c r="J8" s="36">
        <v>43100</v>
      </c>
      <c r="K8" s="36">
        <v>42736</v>
      </c>
      <c r="L8" s="36">
        <v>43100</v>
      </c>
      <c r="M8" s="36">
        <v>42736</v>
      </c>
      <c r="N8" s="36">
        <v>43100</v>
      </c>
      <c r="O8" s="36">
        <v>42736</v>
      </c>
      <c r="P8" s="36">
        <v>43100</v>
      </c>
      <c r="Q8" s="36">
        <v>42736</v>
      </c>
      <c r="R8" s="36">
        <v>43100</v>
      </c>
      <c r="S8" s="36">
        <v>42736</v>
      </c>
      <c r="T8" s="36">
        <v>43100</v>
      </c>
    </row>
    <row r="9" spans="1:21" s="4" customFormat="1" ht="13.9" customHeight="1" x14ac:dyDescent="0.25">
      <c r="A9" s="37"/>
      <c r="B9" s="24"/>
      <c r="C9" s="38"/>
      <c r="D9" s="38"/>
      <c r="E9" s="38"/>
      <c r="F9" s="38"/>
      <c r="G9" s="38"/>
      <c r="H9" s="38"/>
      <c r="I9" s="38"/>
      <c r="J9" s="38"/>
      <c r="K9" s="38"/>
      <c r="L9" s="38"/>
      <c r="M9" s="38"/>
      <c r="N9" s="38"/>
      <c r="O9" s="38"/>
      <c r="P9" s="38"/>
      <c r="Q9" s="38"/>
      <c r="R9" s="38"/>
      <c r="S9" s="38"/>
      <c r="T9" s="38"/>
    </row>
    <row r="10" spans="1:21" s="4" customFormat="1" ht="13.9" customHeight="1" x14ac:dyDescent="0.25">
      <c r="A10" s="730" t="s">
        <v>420</v>
      </c>
      <c r="B10" s="731" t="s">
        <v>797</v>
      </c>
      <c r="C10" s="732">
        <v>6</v>
      </c>
      <c r="D10" s="732">
        <f>C10</f>
        <v>6</v>
      </c>
      <c r="E10" s="732"/>
      <c r="F10" s="732">
        <f>+E10</f>
        <v>0</v>
      </c>
      <c r="G10" s="733">
        <v>2</v>
      </c>
      <c r="H10" s="733" t="s">
        <v>586</v>
      </c>
      <c r="I10" s="733"/>
      <c r="J10" s="733"/>
      <c r="K10" s="733" t="s">
        <v>485</v>
      </c>
      <c r="L10" s="733" t="s">
        <v>485</v>
      </c>
      <c r="M10" s="733" t="s">
        <v>485</v>
      </c>
      <c r="N10" s="733" t="s">
        <v>485</v>
      </c>
      <c r="O10" s="732">
        <f>C10+G10</f>
        <v>8</v>
      </c>
      <c r="P10" s="732">
        <f>D10+H10</f>
        <v>8</v>
      </c>
      <c r="Q10" s="732">
        <v>0</v>
      </c>
      <c r="R10" s="732">
        <f>Q10</f>
        <v>0</v>
      </c>
      <c r="S10" s="734">
        <f>C10+E10/2+I10/2+M10/2+G10+K10</f>
        <v>8</v>
      </c>
      <c r="T10" s="734">
        <f>S10</f>
        <v>8</v>
      </c>
    </row>
    <row r="11" spans="1:21" s="4" customFormat="1" ht="13.9" customHeight="1" x14ac:dyDescent="0.25">
      <c r="A11" s="730"/>
      <c r="B11" s="735"/>
      <c r="C11" s="736"/>
      <c r="D11" s="737"/>
      <c r="E11" s="737"/>
      <c r="F11" s="737"/>
      <c r="G11" s="737"/>
      <c r="H11" s="737"/>
      <c r="I11" s="737"/>
      <c r="J11" s="737"/>
      <c r="K11" s="737"/>
      <c r="L11" s="737"/>
      <c r="M11" s="737"/>
      <c r="N11" s="737"/>
      <c r="O11" s="737"/>
      <c r="P11" s="737"/>
      <c r="Q11" s="737"/>
      <c r="R11" s="737"/>
      <c r="S11" s="737"/>
      <c r="T11" s="734"/>
    </row>
    <row r="12" spans="1:21" s="15" customFormat="1" ht="14.45" customHeight="1" x14ac:dyDescent="0.25">
      <c r="A12" s="738" t="s">
        <v>428</v>
      </c>
      <c r="B12" s="810" t="s">
        <v>587</v>
      </c>
      <c r="C12" s="811">
        <v>3</v>
      </c>
      <c r="D12" s="812">
        <f>C12</f>
        <v>3</v>
      </c>
      <c r="E12" s="812"/>
      <c r="F12" s="812"/>
      <c r="G12" s="812">
        <v>37</v>
      </c>
      <c r="H12" s="812">
        <f>G12</f>
        <v>37</v>
      </c>
      <c r="I12" s="812"/>
      <c r="J12" s="812"/>
      <c r="K12" s="812">
        <v>0</v>
      </c>
      <c r="L12" s="812">
        <v>0</v>
      </c>
      <c r="M12" s="812">
        <v>0</v>
      </c>
      <c r="N12" s="812">
        <v>0</v>
      </c>
      <c r="O12" s="812">
        <f>C12+G12+K12</f>
        <v>40</v>
      </c>
      <c r="P12" s="812">
        <f>SUM(O12:O12)</f>
        <v>40</v>
      </c>
      <c r="Q12" s="812">
        <v>0</v>
      </c>
      <c r="R12" s="812">
        <v>0</v>
      </c>
      <c r="S12" s="813">
        <f>O12</f>
        <v>40</v>
      </c>
      <c r="T12" s="833">
        <f t="shared" ref="T12" si="0">S12</f>
        <v>40</v>
      </c>
    </row>
    <row r="13" spans="1:21" s="15" customFormat="1" ht="14.45" customHeight="1" x14ac:dyDescent="0.25">
      <c r="A13" s="738"/>
      <c r="B13" s="743"/>
      <c r="C13" s="743"/>
      <c r="D13" s="743"/>
      <c r="E13" s="743"/>
      <c r="F13" s="743"/>
      <c r="G13" s="743"/>
      <c r="H13" s="743"/>
      <c r="I13" s="743"/>
      <c r="J13" s="743"/>
      <c r="K13" s="743"/>
      <c r="L13" s="743"/>
      <c r="M13" s="743"/>
      <c r="N13" s="743"/>
      <c r="O13" s="743"/>
      <c r="P13" s="743"/>
      <c r="Q13" s="743"/>
      <c r="R13" s="743"/>
      <c r="S13" s="743"/>
      <c r="T13" s="743"/>
    </row>
    <row r="14" spans="1:21" ht="15.75" customHeight="1" x14ac:dyDescent="0.25">
      <c r="A14" s="738"/>
      <c r="B14" s="744"/>
      <c r="C14" s="745"/>
      <c r="D14" s="746"/>
      <c r="E14" s="746"/>
      <c r="F14" s="746"/>
      <c r="G14" s="746"/>
      <c r="H14" s="747"/>
      <c r="I14" s="747"/>
      <c r="J14" s="747"/>
      <c r="K14" s="747"/>
      <c r="L14" s="747"/>
      <c r="M14" s="747"/>
      <c r="N14" s="747"/>
      <c r="O14" s="747"/>
      <c r="P14" s="748"/>
      <c r="Q14" s="748"/>
      <c r="R14" s="748"/>
      <c r="S14" s="748"/>
      <c r="T14" s="748"/>
    </row>
    <row r="15" spans="1:21" s="15" customFormat="1" ht="14.45" customHeight="1" x14ac:dyDescent="0.25">
      <c r="A15" s="835" t="s">
        <v>429</v>
      </c>
      <c r="B15" s="822" t="s">
        <v>588</v>
      </c>
      <c r="C15" s="823"/>
      <c r="D15" s="824"/>
      <c r="E15" s="824"/>
      <c r="F15" s="824"/>
      <c r="G15" s="824"/>
      <c r="H15" s="836"/>
      <c r="I15" s="836"/>
      <c r="J15" s="836"/>
      <c r="K15" s="836"/>
      <c r="L15" s="836"/>
      <c r="M15" s="836"/>
      <c r="N15" s="836"/>
      <c r="O15" s="836"/>
      <c r="P15" s="837"/>
      <c r="Q15" s="837"/>
      <c r="R15" s="837"/>
      <c r="S15" s="837"/>
      <c r="T15" s="837"/>
    </row>
    <row r="16" spans="1:21" s="15" customFormat="1" ht="14.45" customHeight="1" x14ac:dyDescent="0.25">
      <c r="A16" s="835" t="s">
        <v>430</v>
      </c>
      <c r="B16" s="826" t="s">
        <v>906</v>
      </c>
      <c r="C16" s="834"/>
      <c r="D16" s="828"/>
      <c r="E16" s="828"/>
      <c r="F16" s="828"/>
      <c r="G16" s="828"/>
      <c r="H16" s="828"/>
      <c r="I16" s="828"/>
      <c r="J16" s="828"/>
      <c r="K16" s="828">
        <v>22.5</v>
      </c>
      <c r="L16" s="812">
        <f>K16</f>
        <v>22.5</v>
      </c>
      <c r="M16" s="828"/>
      <c r="N16" s="828"/>
      <c r="O16" s="812">
        <f t="shared" ref="O16:P20" si="1">C16+G16+K16</f>
        <v>22.5</v>
      </c>
      <c r="P16" s="812">
        <f t="shared" si="1"/>
        <v>22.5</v>
      </c>
      <c r="Q16" s="812"/>
      <c r="R16" s="812"/>
      <c r="S16" s="812">
        <f t="shared" ref="S16:T19" si="2">O16+Q16/2</f>
        <v>22.5</v>
      </c>
      <c r="T16" s="812">
        <f t="shared" si="2"/>
        <v>22.5</v>
      </c>
      <c r="U16" s="538"/>
    </row>
    <row r="17" spans="1:23" s="15" customFormat="1" ht="14.45" customHeight="1" x14ac:dyDescent="0.25">
      <c r="A17" s="835" t="s">
        <v>431</v>
      </c>
      <c r="B17" s="826" t="s">
        <v>908</v>
      </c>
      <c r="C17" s="827"/>
      <c r="D17" s="828"/>
      <c r="E17" s="828"/>
      <c r="F17" s="828"/>
      <c r="G17" s="828"/>
      <c r="H17" s="828"/>
      <c r="I17" s="828"/>
      <c r="J17" s="828"/>
      <c r="K17" s="828">
        <v>26</v>
      </c>
      <c r="L17" s="812">
        <f>K17</f>
        <v>26</v>
      </c>
      <c r="M17" s="828"/>
      <c r="N17" s="828"/>
      <c r="O17" s="812">
        <f t="shared" si="1"/>
        <v>26</v>
      </c>
      <c r="P17" s="812">
        <f t="shared" si="1"/>
        <v>26</v>
      </c>
      <c r="Q17" s="812"/>
      <c r="R17" s="812"/>
      <c r="S17" s="812">
        <f t="shared" si="2"/>
        <v>26</v>
      </c>
      <c r="T17" s="812">
        <f t="shared" si="2"/>
        <v>26</v>
      </c>
    </row>
    <row r="18" spans="1:23" s="15" customFormat="1" ht="14.45" customHeight="1" x14ac:dyDescent="0.25">
      <c r="A18" s="835" t="s">
        <v>432</v>
      </c>
      <c r="B18" s="826" t="s">
        <v>695</v>
      </c>
      <c r="C18" s="827"/>
      <c r="D18" s="828"/>
      <c r="E18" s="828"/>
      <c r="F18" s="828"/>
      <c r="G18" s="828"/>
      <c r="H18" s="828"/>
      <c r="I18" s="828"/>
      <c r="J18" s="828"/>
      <c r="K18" s="828">
        <v>9</v>
      </c>
      <c r="L18" s="812">
        <f>K18</f>
        <v>9</v>
      </c>
      <c r="M18" s="828"/>
      <c r="N18" s="828"/>
      <c r="O18" s="812">
        <f t="shared" si="1"/>
        <v>9</v>
      </c>
      <c r="P18" s="812">
        <f t="shared" si="1"/>
        <v>9</v>
      </c>
      <c r="Q18" s="812"/>
      <c r="R18" s="812"/>
      <c r="S18" s="812">
        <f t="shared" si="2"/>
        <v>9</v>
      </c>
      <c r="T18" s="812">
        <f t="shared" si="2"/>
        <v>9</v>
      </c>
    </row>
    <row r="19" spans="1:23" s="15" customFormat="1" ht="14.45" customHeight="1" x14ac:dyDescent="0.25">
      <c r="A19" s="835" t="s">
        <v>433</v>
      </c>
      <c r="B19" s="826" t="s">
        <v>907</v>
      </c>
      <c r="C19" s="827"/>
      <c r="D19" s="828"/>
      <c r="E19" s="828"/>
      <c r="F19" s="828"/>
      <c r="G19" s="828"/>
      <c r="H19" s="828"/>
      <c r="I19" s="828"/>
      <c r="J19" s="828"/>
      <c r="K19" s="828">
        <v>11</v>
      </c>
      <c r="L19" s="812">
        <f>K19</f>
        <v>11</v>
      </c>
      <c r="M19" s="828"/>
      <c r="N19" s="828"/>
      <c r="O19" s="812">
        <f t="shared" si="1"/>
        <v>11</v>
      </c>
      <c r="P19" s="812">
        <f t="shared" si="1"/>
        <v>11</v>
      </c>
      <c r="Q19" s="812"/>
      <c r="R19" s="812"/>
      <c r="S19" s="812">
        <f t="shared" si="2"/>
        <v>11</v>
      </c>
      <c r="T19" s="812">
        <f t="shared" si="2"/>
        <v>11</v>
      </c>
    </row>
    <row r="20" spans="1:23" s="15" customFormat="1" ht="14.45" customHeight="1" x14ac:dyDescent="0.25">
      <c r="A20" s="835" t="s">
        <v>465</v>
      </c>
      <c r="B20" s="826" t="s">
        <v>909</v>
      </c>
      <c r="C20" s="827"/>
      <c r="D20" s="828"/>
      <c r="E20" s="828"/>
      <c r="F20" s="828"/>
      <c r="G20" s="828"/>
      <c r="H20" s="828"/>
      <c r="I20" s="828"/>
      <c r="J20" s="828"/>
      <c r="K20" s="828">
        <v>7</v>
      </c>
      <c r="L20" s="812">
        <f>K20</f>
        <v>7</v>
      </c>
      <c r="M20" s="828"/>
      <c r="N20" s="828"/>
      <c r="O20" s="812">
        <f t="shared" si="1"/>
        <v>7</v>
      </c>
      <c r="P20" s="812">
        <f t="shared" si="1"/>
        <v>7</v>
      </c>
      <c r="Q20" s="812"/>
      <c r="R20" s="812"/>
      <c r="S20" s="812">
        <v>3</v>
      </c>
      <c r="T20" s="812">
        <f>P20+R20/2</f>
        <v>7</v>
      </c>
    </row>
    <row r="21" spans="1:23" s="15" customFormat="1" ht="14.45" customHeight="1" x14ac:dyDescent="0.25">
      <c r="A21" s="835" t="s">
        <v>467</v>
      </c>
      <c r="B21" s="810" t="s">
        <v>589</v>
      </c>
      <c r="C21" s="811"/>
      <c r="D21" s="831"/>
      <c r="E21" s="831"/>
      <c r="F21" s="831"/>
      <c r="G21" s="831"/>
      <c r="H21" s="828"/>
      <c r="I21" s="828"/>
      <c r="J21" s="828"/>
      <c r="K21" s="812">
        <f>SUM(K16:K20)</f>
        <v>75.5</v>
      </c>
      <c r="L21" s="812">
        <f>SUM(L16:L20)</f>
        <v>75.5</v>
      </c>
      <c r="M21" s="812">
        <v>0</v>
      </c>
      <c r="N21" s="812">
        <v>0</v>
      </c>
      <c r="O21" s="812">
        <f>C21+G21+K21</f>
        <v>75.5</v>
      </c>
      <c r="P21" s="812">
        <f>SUM(P16:P20)</f>
        <v>75.5</v>
      </c>
      <c r="Q21" s="812">
        <v>0</v>
      </c>
      <c r="R21" s="812">
        <v>0</v>
      </c>
      <c r="S21" s="832">
        <f>O21+Q21/2</f>
        <v>75.5</v>
      </c>
      <c r="T21" s="812">
        <f>SUM(T16:T20)</f>
        <v>75.5</v>
      </c>
      <c r="U21" s="458"/>
    </row>
    <row r="22" spans="1:23" s="15" customFormat="1" ht="13.5" customHeight="1" x14ac:dyDescent="0.25">
      <c r="A22" s="738"/>
      <c r="B22" s="758"/>
      <c r="C22" s="759"/>
      <c r="D22" s="760"/>
      <c r="E22" s="760"/>
      <c r="F22" s="760"/>
      <c r="G22" s="760"/>
      <c r="H22" s="761"/>
      <c r="I22" s="761"/>
      <c r="J22" s="761"/>
      <c r="K22" s="761"/>
      <c r="L22" s="761"/>
      <c r="M22" s="761"/>
      <c r="N22" s="761"/>
      <c r="O22" s="761"/>
      <c r="P22" s="761"/>
      <c r="Q22" s="761"/>
      <c r="R22" s="761"/>
      <c r="S22" s="761"/>
      <c r="T22" s="761"/>
    </row>
    <row r="23" spans="1:23" ht="12.75" customHeight="1" x14ac:dyDescent="0.25">
      <c r="A23" s="738"/>
      <c r="B23" s="744"/>
      <c r="C23" s="745"/>
      <c r="D23" s="746"/>
      <c r="E23" s="746"/>
      <c r="F23" s="746"/>
      <c r="G23" s="746"/>
      <c r="H23" s="762"/>
      <c r="I23" s="762"/>
      <c r="J23" s="762"/>
      <c r="K23" s="762"/>
      <c r="L23" s="747"/>
      <c r="M23" s="747"/>
      <c r="N23" s="747"/>
      <c r="O23" s="747"/>
      <c r="P23" s="747"/>
      <c r="Q23" s="747"/>
      <c r="R23" s="747"/>
      <c r="S23" s="747"/>
      <c r="T23" s="747"/>
    </row>
    <row r="24" spans="1:23" s="15" customFormat="1" ht="27" customHeight="1" x14ac:dyDescent="0.25">
      <c r="A24" s="738" t="s">
        <v>468</v>
      </c>
      <c r="B24" s="822" t="s">
        <v>910</v>
      </c>
      <c r="C24" s="823"/>
      <c r="D24" s="824"/>
      <c r="E24" s="824"/>
      <c r="F24" s="824"/>
      <c r="G24" s="824"/>
      <c r="H24" s="824"/>
      <c r="I24" s="824"/>
      <c r="J24" s="824"/>
      <c r="K24" s="824"/>
      <c r="L24" s="824"/>
      <c r="M24" s="824"/>
      <c r="N24" s="824"/>
      <c r="O24" s="825"/>
      <c r="P24" s="825"/>
      <c r="Q24" s="825"/>
      <c r="R24" s="825"/>
      <c r="S24" s="825"/>
      <c r="T24" s="824"/>
    </row>
    <row r="25" spans="1:23" s="15" customFormat="1" ht="27.75" customHeight="1" x14ac:dyDescent="0.25">
      <c r="A25" s="738" t="s">
        <v>469</v>
      </c>
      <c r="B25" s="826" t="s">
        <v>807</v>
      </c>
      <c r="C25" s="827"/>
      <c r="D25" s="828"/>
      <c r="E25" s="828"/>
      <c r="F25" s="828"/>
      <c r="G25" s="828"/>
      <c r="H25" s="812"/>
      <c r="I25" s="812"/>
      <c r="J25" s="812"/>
      <c r="K25" s="828">
        <v>8</v>
      </c>
      <c r="L25" s="812">
        <f>K25</f>
        <v>8</v>
      </c>
      <c r="M25" s="828"/>
      <c r="N25" s="828"/>
      <c r="O25" s="812">
        <f>C25+G25+K25</f>
        <v>8</v>
      </c>
      <c r="P25" s="812">
        <f>D25+H25+L25</f>
        <v>8</v>
      </c>
      <c r="Q25" s="812"/>
      <c r="R25" s="812"/>
      <c r="S25" s="812">
        <f t="shared" ref="S25:S36" si="3">C25+G25+K25+M25/2</f>
        <v>8</v>
      </c>
      <c r="T25" s="812">
        <f t="shared" ref="T25:T36" si="4">D25+H25+L25+N25/2</f>
        <v>8</v>
      </c>
      <c r="U25" s="22"/>
    </row>
    <row r="26" spans="1:23" s="15" customFormat="1" ht="14.45" customHeight="1" x14ac:dyDescent="0.25">
      <c r="A26" s="738" t="s">
        <v>470</v>
      </c>
      <c r="B26" s="826" t="s">
        <v>590</v>
      </c>
      <c r="C26" s="827"/>
      <c r="D26" s="828"/>
      <c r="E26" s="828"/>
      <c r="F26" s="828"/>
      <c r="G26" s="828"/>
      <c r="H26" s="828"/>
      <c r="I26" s="828"/>
      <c r="J26" s="828"/>
      <c r="K26" s="828">
        <v>1</v>
      </c>
      <c r="L26" s="812">
        <f t="shared" ref="L26:L60" si="5">K26</f>
        <v>1</v>
      </c>
      <c r="M26" s="828"/>
      <c r="N26" s="828"/>
      <c r="O26" s="812">
        <f>C26+G26+K26</f>
        <v>1</v>
      </c>
      <c r="P26" s="812">
        <f t="shared" ref="P26:P36" si="6">D26+H26+L26</f>
        <v>1</v>
      </c>
      <c r="Q26" s="812"/>
      <c r="R26" s="812"/>
      <c r="S26" s="812">
        <f t="shared" si="3"/>
        <v>1</v>
      </c>
      <c r="T26" s="812">
        <f t="shared" si="4"/>
        <v>1</v>
      </c>
      <c r="U26" s="22"/>
    </row>
    <row r="27" spans="1:23" s="15" customFormat="1" ht="14.25" customHeight="1" x14ac:dyDescent="0.25">
      <c r="A27" s="738" t="s">
        <v>471</v>
      </c>
      <c r="B27" s="826" t="s">
        <v>801</v>
      </c>
      <c r="C27" s="827"/>
      <c r="D27" s="828"/>
      <c r="E27" s="828"/>
      <c r="F27" s="828"/>
      <c r="G27" s="828"/>
      <c r="H27" s="828"/>
      <c r="I27" s="828"/>
      <c r="J27" s="828"/>
      <c r="K27" s="828">
        <v>31</v>
      </c>
      <c r="L27" s="812">
        <f t="shared" si="5"/>
        <v>31</v>
      </c>
      <c r="M27" s="828"/>
      <c r="N27" s="828"/>
      <c r="O27" s="812">
        <v>31</v>
      </c>
      <c r="P27" s="812">
        <f t="shared" si="6"/>
        <v>31</v>
      </c>
      <c r="Q27" s="812"/>
      <c r="R27" s="812"/>
      <c r="S27" s="812">
        <f t="shared" si="3"/>
        <v>31</v>
      </c>
      <c r="T27" s="812">
        <f t="shared" si="4"/>
        <v>31</v>
      </c>
      <c r="U27" s="22"/>
    </row>
    <row r="28" spans="1:23" s="15" customFormat="1" ht="29.25" customHeight="1" x14ac:dyDescent="0.25">
      <c r="A28" s="738" t="s">
        <v>472</v>
      </c>
      <c r="B28" s="826" t="s">
        <v>802</v>
      </c>
      <c r="C28" s="827"/>
      <c r="D28" s="828"/>
      <c r="E28" s="828"/>
      <c r="F28" s="828"/>
      <c r="G28" s="828"/>
      <c r="H28" s="828"/>
      <c r="I28" s="828"/>
      <c r="J28" s="828"/>
      <c r="K28" s="829">
        <v>2</v>
      </c>
      <c r="L28" s="812">
        <f t="shared" si="5"/>
        <v>2</v>
      </c>
      <c r="M28" s="829"/>
      <c r="N28" s="829"/>
      <c r="O28" s="830">
        <f>C28+G28+K28</f>
        <v>2</v>
      </c>
      <c r="P28" s="812">
        <f t="shared" si="6"/>
        <v>2</v>
      </c>
      <c r="Q28" s="830"/>
      <c r="R28" s="830"/>
      <c r="S28" s="830">
        <f t="shared" si="3"/>
        <v>2</v>
      </c>
      <c r="T28" s="812">
        <f t="shared" si="4"/>
        <v>2</v>
      </c>
      <c r="U28" s="22"/>
    </row>
    <row r="29" spans="1:23" s="15" customFormat="1" ht="14.45" customHeight="1" x14ac:dyDescent="0.25">
      <c r="A29" s="738" t="s">
        <v>473</v>
      </c>
      <c r="B29" s="826" t="s">
        <v>605</v>
      </c>
      <c r="C29" s="827"/>
      <c r="D29" s="828"/>
      <c r="E29" s="828"/>
      <c r="F29" s="828"/>
      <c r="G29" s="828"/>
      <c r="H29" s="828"/>
      <c r="I29" s="828"/>
      <c r="J29" s="828"/>
      <c r="K29" s="828">
        <v>2</v>
      </c>
      <c r="L29" s="812">
        <f t="shared" si="5"/>
        <v>2</v>
      </c>
      <c r="M29" s="828"/>
      <c r="N29" s="828"/>
      <c r="O29" s="812">
        <f>C29+G29+K29</f>
        <v>2</v>
      </c>
      <c r="P29" s="812">
        <f t="shared" si="6"/>
        <v>2</v>
      </c>
      <c r="Q29" s="812"/>
      <c r="R29" s="812"/>
      <c r="S29" s="812">
        <f t="shared" si="3"/>
        <v>2</v>
      </c>
      <c r="T29" s="812">
        <f t="shared" si="4"/>
        <v>2</v>
      </c>
      <c r="U29" s="22"/>
    </row>
    <row r="30" spans="1:23" s="15" customFormat="1" ht="14.45" customHeight="1" x14ac:dyDescent="0.25">
      <c r="A30" s="738" t="s">
        <v>474</v>
      </c>
      <c r="B30" s="826" t="s">
        <v>591</v>
      </c>
      <c r="C30" s="827"/>
      <c r="D30" s="828"/>
      <c r="E30" s="828"/>
      <c r="F30" s="828"/>
      <c r="G30" s="828"/>
      <c r="H30" s="828"/>
      <c r="I30" s="828"/>
      <c r="J30" s="828"/>
      <c r="K30" s="828">
        <v>3</v>
      </c>
      <c r="L30" s="812">
        <f t="shared" si="5"/>
        <v>3</v>
      </c>
      <c r="M30" s="828"/>
      <c r="N30" s="828"/>
      <c r="O30" s="812">
        <v>3</v>
      </c>
      <c r="P30" s="812">
        <f t="shared" si="6"/>
        <v>3</v>
      </c>
      <c r="Q30" s="812"/>
      <c r="R30" s="812"/>
      <c r="S30" s="812">
        <f t="shared" si="3"/>
        <v>3</v>
      </c>
      <c r="T30" s="812">
        <f t="shared" si="4"/>
        <v>3</v>
      </c>
      <c r="U30" s="22"/>
      <c r="W30" s="347"/>
    </row>
    <row r="31" spans="1:23" s="15" customFormat="1" ht="14.45" customHeight="1" x14ac:dyDescent="0.25">
      <c r="A31" s="738" t="s">
        <v>475</v>
      </c>
      <c r="B31" s="826" t="s">
        <v>592</v>
      </c>
      <c r="C31" s="827"/>
      <c r="D31" s="828"/>
      <c r="E31" s="828"/>
      <c r="F31" s="828"/>
      <c r="G31" s="828"/>
      <c r="H31" s="828"/>
      <c r="I31" s="828"/>
      <c r="J31" s="828"/>
      <c r="K31" s="828">
        <v>5</v>
      </c>
      <c r="L31" s="812">
        <f t="shared" si="5"/>
        <v>5</v>
      </c>
      <c r="M31" s="828"/>
      <c r="N31" s="828"/>
      <c r="O31" s="812">
        <f>K31+M31</f>
        <v>5</v>
      </c>
      <c r="P31" s="812">
        <f t="shared" si="6"/>
        <v>5</v>
      </c>
      <c r="Q31" s="812"/>
      <c r="R31" s="812"/>
      <c r="S31" s="812">
        <f t="shared" si="3"/>
        <v>5</v>
      </c>
      <c r="T31" s="812">
        <f t="shared" si="4"/>
        <v>5</v>
      </c>
      <c r="U31" s="22"/>
    </row>
    <row r="32" spans="1:23" s="15" customFormat="1" ht="29.25" customHeight="1" x14ac:dyDescent="0.25">
      <c r="A32" s="738" t="s">
        <v>476</v>
      </c>
      <c r="B32" s="826" t="s">
        <v>806</v>
      </c>
      <c r="C32" s="827"/>
      <c r="D32" s="828"/>
      <c r="E32" s="828"/>
      <c r="F32" s="828"/>
      <c r="G32" s="828"/>
      <c r="H32" s="828"/>
      <c r="I32" s="828"/>
      <c r="J32" s="828"/>
      <c r="K32" s="828">
        <v>5</v>
      </c>
      <c r="L32" s="812">
        <f t="shared" si="5"/>
        <v>5</v>
      </c>
      <c r="M32" s="828"/>
      <c r="N32" s="828"/>
      <c r="O32" s="812">
        <v>5</v>
      </c>
      <c r="P32" s="812">
        <f t="shared" si="6"/>
        <v>5</v>
      </c>
      <c r="Q32" s="812"/>
      <c r="R32" s="812"/>
      <c r="S32" s="812">
        <f t="shared" si="3"/>
        <v>5</v>
      </c>
      <c r="T32" s="812">
        <f t="shared" si="4"/>
        <v>5</v>
      </c>
    </row>
    <row r="33" spans="1:21" s="15" customFormat="1" ht="42.75" customHeight="1" x14ac:dyDescent="0.25">
      <c r="A33" s="738" t="s">
        <v>478</v>
      </c>
      <c r="B33" s="826" t="s">
        <v>804</v>
      </c>
      <c r="C33" s="827"/>
      <c r="D33" s="828"/>
      <c r="E33" s="828"/>
      <c r="F33" s="828"/>
      <c r="G33" s="828"/>
      <c r="H33" s="828"/>
      <c r="I33" s="828"/>
      <c r="J33" s="828"/>
      <c r="K33" s="828">
        <v>5</v>
      </c>
      <c r="L33" s="812">
        <f t="shared" si="5"/>
        <v>5</v>
      </c>
      <c r="M33" s="828"/>
      <c r="N33" s="828"/>
      <c r="O33" s="812">
        <v>5</v>
      </c>
      <c r="P33" s="812">
        <f t="shared" si="6"/>
        <v>5</v>
      </c>
      <c r="Q33" s="812"/>
      <c r="R33" s="812"/>
      <c r="S33" s="812">
        <f t="shared" si="3"/>
        <v>5</v>
      </c>
      <c r="T33" s="812">
        <f t="shared" si="4"/>
        <v>5</v>
      </c>
    </row>
    <row r="34" spans="1:21" s="15" customFormat="1" ht="14.25" customHeight="1" x14ac:dyDescent="0.25">
      <c r="A34" s="738" t="s">
        <v>479</v>
      </c>
      <c r="B34" s="826" t="s">
        <v>803</v>
      </c>
      <c r="C34" s="827"/>
      <c r="D34" s="828"/>
      <c r="E34" s="828"/>
      <c r="F34" s="828"/>
      <c r="G34" s="828"/>
      <c r="H34" s="828"/>
      <c r="I34" s="828"/>
      <c r="J34" s="828"/>
      <c r="K34" s="828">
        <v>3</v>
      </c>
      <c r="L34" s="812">
        <f t="shared" si="5"/>
        <v>3</v>
      </c>
      <c r="M34" s="828"/>
      <c r="N34" s="828"/>
      <c r="O34" s="812">
        <v>3</v>
      </c>
      <c r="P34" s="812">
        <f t="shared" si="6"/>
        <v>3</v>
      </c>
      <c r="Q34" s="812"/>
      <c r="R34" s="812"/>
      <c r="S34" s="812">
        <f t="shared" si="3"/>
        <v>3</v>
      </c>
      <c r="T34" s="812">
        <f t="shared" si="4"/>
        <v>3</v>
      </c>
    </row>
    <row r="35" spans="1:21" s="15" customFormat="1" ht="27.75" customHeight="1" x14ac:dyDescent="0.25">
      <c r="A35" s="738" t="s">
        <v>488</v>
      </c>
      <c r="B35" s="826" t="s">
        <v>805</v>
      </c>
      <c r="C35" s="827"/>
      <c r="D35" s="828"/>
      <c r="E35" s="828"/>
      <c r="F35" s="828"/>
      <c r="G35" s="828"/>
      <c r="H35" s="828"/>
      <c r="I35" s="828"/>
      <c r="J35" s="828"/>
      <c r="K35" s="828">
        <v>1</v>
      </c>
      <c r="L35" s="812">
        <f t="shared" si="5"/>
        <v>1</v>
      </c>
      <c r="M35" s="828"/>
      <c r="N35" s="828"/>
      <c r="O35" s="812">
        <f>K35</f>
        <v>1</v>
      </c>
      <c r="P35" s="812">
        <f t="shared" si="6"/>
        <v>1</v>
      </c>
      <c r="Q35" s="812"/>
      <c r="R35" s="812"/>
      <c r="S35" s="812">
        <f t="shared" si="3"/>
        <v>1</v>
      </c>
      <c r="T35" s="812">
        <f t="shared" si="4"/>
        <v>1</v>
      </c>
    </row>
    <row r="36" spans="1:21" s="15" customFormat="1" ht="14.25" customHeight="1" x14ac:dyDescent="0.25">
      <c r="A36" s="738" t="s">
        <v>489</v>
      </c>
      <c r="B36" s="810" t="s">
        <v>593</v>
      </c>
      <c r="C36" s="811"/>
      <c r="D36" s="831"/>
      <c r="E36" s="831"/>
      <c r="F36" s="831"/>
      <c r="G36" s="831"/>
      <c r="H36" s="812"/>
      <c r="I36" s="812"/>
      <c r="J36" s="812"/>
      <c r="K36" s="812">
        <f>SUM(K25:K35)</f>
        <v>66</v>
      </c>
      <c r="L36" s="812">
        <f t="shared" si="5"/>
        <v>66</v>
      </c>
      <c r="M36" s="812">
        <f>SUM(M25:M34)</f>
        <v>0</v>
      </c>
      <c r="N36" s="812">
        <f>SUM(N25:N34)</f>
        <v>0</v>
      </c>
      <c r="O36" s="812">
        <f>SUM(O25:O35)</f>
        <v>66</v>
      </c>
      <c r="P36" s="812">
        <f t="shared" si="6"/>
        <v>66</v>
      </c>
      <c r="Q36" s="812">
        <f>M36+I36+E36</f>
        <v>0</v>
      </c>
      <c r="R36" s="812">
        <f>F36+J36+N36</f>
        <v>0</v>
      </c>
      <c r="S36" s="832">
        <f t="shared" si="3"/>
        <v>66</v>
      </c>
      <c r="T36" s="832">
        <f t="shared" si="4"/>
        <v>66</v>
      </c>
    </row>
    <row r="37" spans="1:21" ht="12.75" hidden="1" customHeight="1" x14ac:dyDescent="0.25">
      <c r="A37" s="738" t="s">
        <v>490</v>
      </c>
      <c r="B37" s="763"/>
      <c r="C37" s="764"/>
      <c r="D37" s="765"/>
      <c r="E37" s="765"/>
      <c r="F37" s="765"/>
      <c r="G37" s="765"/>
      <c r="H37" s="766"/>
      <c r="I37" s="766"/>
      <c r="J37" s="766"/>
      <c r="K37" s="766"/>
      <c r="L37" s="812">
        <f t="shared" si="5"/>
        <v>0</v>
      </c>
      <c r="M37" s="766">
        <f>SUM(M25:M36)</f>
        <v>0</v>
      </c>
      <c r="N37" s="766"/>
      <c r="O37" s="766"/>
      <c r="P37" s="766"/>
      <c r="Q37" s="747"/>
      <c r="R37" s="747"/>
      <c r="S37" s="747"/>
      <c r="T37" s="767"/>
      <c r="U37" s="323"/>
    </row>
    <row r="38" spans="1:21" s="25" customFormat="1" ht="14.25" hidden="1" customHeight="1" x14ac:dyDescent="0.25">
      <c r="A38" s="738" t="s">
        <v>491</v>
      </c>
      <c r="B38" s="749"/>
      <c r="C38" s="768"/>
      <c r="D38" s="747"/>
      <c r="E38" s="747"/>
      <c r="F38" s="747"/>
      <c r="G38" s="747"/>
      <c r="H38" s="762"/>
      <c r="I38" s="762"/>
      <c r="J38" s="762"/>
      <c r="K38" s="762"/>
      <c r="L38" s="812">
        <f t="shared" si="5"/>
        <v>0</v>
      </c>
      <c r="M38" s="747"/>
      <c r="N38" s="747"/>
      <c r="O38" s="747"/>
      <c r="P38" s="762"/>
      <c r="Q38" s="762"/>
      <c r="R38" s="747"/>
      <c r="S38" s="747"/>
      <c r="T38" s="747"/>
    </row>
    <row r="39" spans="1:21" s="25" customFormat="1" ht="14.45" hidden="1" customHeight="1" x14ac:dyDescent="0.25">
      <c r="A39" s="738" t="s">
        <v>492</v>
      </c>
      <c r="B39" s="769"/>
      <c r="C39" s="770"/>
      <c r="D39" s="741"/>
      <c r="E39" s="741"/>
      <c r="F39" s="741"/>
      <c r="G39" s="741"/>
      <c r="H39" s="754"/>
      <c r="I39" s="754"/>
      <c r="J39" s="754"/>
      <c r="K39" s="754"/>
      <c r="L39" s="812">
        <f t="shared" si="5"/>
        <v>0</v>
      </c>
      <c r="M39" s="741"/>
      <c r="N39" s="741"/>
      <c r="O39" s="741"/>
      <c r="P39" s="754"/>
      <c r="Q39" s="754"/>
      <c r="R39" s="741"/>
      <c r="S39" s="741"/>
      <c r="T39" s="741"/>
    </row>
    <row r="40" spans="1:21" s="25" customFormat="1" ht="14.25" hidden="1" customHeight="1" x14ac:dyDescent="0.25">
      <c r="A40" s="738" t="s">
        <v>493</v>
      </c>
      <c r="B40" s="753"/>
      <c r="C40" s="755"/>
      <c r="D40" s="754"/>
      <c r="E40" s="754"/>
      <c r="F40" s="754"/>
      <c r="G40" s="754"/>
      <c r="H40" s="754"/>
      <c r="I40" s="754"/>
      <c r="J40" s="754"/>
      <c r="K40" s="754"/>
      <c r="L40" s="812">
        <f t="shared" si="5"/>
        <v>0</v>
      </c>
      <c r="M40" s="754"/>
      <c r="N40" s="754"/>
      <c r="O40" s="754"/>
      <c r="P40" s="754"/>
      <c r="Q40" s="754"/>
      <c r="R40" s="741"/>
      <c r="S40" s="741"/>
      <c r="T40" s="741"/>
    </row>
    <row r="41" spans="1:21" s="25" customFormat="1" ht="14.25" hidden="1" customHeight="1" x14ac:dyDescent="0.25">
      <c r="A41" s="738" t="s">
        <v>494</v>
      </c>
      <c r="B41" s="753"/>
      <c r="C41" s="755"/>
      <c r="D41" s="754"/>
      <c r="E41" s="754"/>
      <c r="F41" s="754"/>
      <c r="G41" s="754"/>
      <c r="H41" s="754"/>
      <c r="I41" s="754"/>
      <c r="J41" s="754"/>
      <c r="K41" s="754"/>
      <c r="L41" s="812">
        <f t="shared" si="5"/>
        <v>0</v>
      </c>
      <c r="M41" s="754"/>
      <c r="N41" s="754"/>
      <c r="O41" s="754"/>
      <c r="P41" s="754"/>
      <c r="Q41" s="754"/>
      <c r="R41" s="741"/>
      <c r="S41" s="741"/>
      <c r="T41" s="741"/>
    </row>
    <row r="42" spans="1:21" s="25" customFormat="1" ht="14.25" hidden="1" customHeight="1" x14ac:dyDescent="0.25">
      <c r="A42" s="738" t="s">
        <v>495</v>
      </c>
      <c r="B42" s="753"/>
      <c r="C42" s="755"/>
      <c r="D42" s="754"/>
      <c r="E42" s="754"/>
      <c r="F42" s="754"/>
      <c r="G42" s="754"/>
      <c r="H42" s="754"/>
      <c r="I42" s="754"/>
      <c r="J42" s="754"/>
      <c r="K42" s="754"/>
      <c r="L42" s="812">
        <f t="shared" si="5"/>
        <v>0</v>
      </c>
      <c r="M42" s="754"/>
      <c r="N42" s="754"/>
      <c r="O42" s="754"/>
      <c r="P42" s="754"/>
      <c r="Q42" s="754"/>
      <c r="R42" s="741"/>
      <c r="S42" s="741"/>
      <c r="T42" s="741"/>
    </row>
    <row r="43" spans="1:21" s="25" customFormat="1" ht="14.25" hidden="1" customHeight="1" x14ac:dyDescent="0.25">
      <c r="A43" s="738" t="s">
        <v>496</v>
      </c>
      <c r="B43" s="753"/>
      <c r="C43" s="755"/>
      <c r="D43" s="754"/>
      <c r="E43" s="754"/>
      <c r="F43" s="754"/>
      <c r="G43" s="754"/>
      <c r="H43" s="754"/>
      <c r="I43" s="754"/>
      <c r="J43" s="754"/>
      <c r="K43" s="754"/>
      <c r="L43" s="812">
        <f t="shared" si="5"/>
        <v>0</v>
      </c>
      <c r="M43" s="754"/>
      <c r="N43" s="754"/>
      <c r="O43" s="754"/>
      <c r="P43" s="754"/>
      <c r="Q43" s="754"/>
      <c r="R43" s="741"/>
      <c r="S43" s="741"/>
      <c r="T43" s="741"/>
    </row>
    <row r="44" spans="1:21" s="25" customFormat="1" ht="14.25" hidden="1" customHeight="1" x14ac:dyDescent="0.25">
      <c r="A44" s="738" t="s">
        <v>545</v>
      </c>
      <c r="B44" s="753"/>
      <c r="C44" s="755"/>
      <c r="D44" s="754"/>
      <c r="E44" s="754"/>
      <c r="F44" s="754"/>
      <c r="G44" s="754"/>
      <c r="H44" s="754"/>
      <c r="I44" s="754"/>
      <c r="J44" s="754"/>
      <c r="K44" s="754"/>
      <c r="L44" s="812">
        <f t="shared" si="5"/>
        <v>0</v>
      </c>
      <c r="M44" s="754"/>
      <c r="N44" s="754"/>
      <c r="O44" s="754"/>
      <c r="P44" s="754"/>
      <c r="Q44" s="754"/>
      <c r="R44" s="741"/>
      <c r="S44" s="741"/>
      <c r="T44" s="741"/>
    </row>
    <row r="45" spans="1:21" s="25" customFormat="1" ht="14.25" hidden="1" customHeight="1" x14ac:dyDescent="0.25">
      <c r="A45" s="738" t="s">
        <v>546</v>
      </c>
      <c r="B45" s="753"/>
      <c r="C45" s="755"/>
      <c r="D45" s="754"/>
      <c r="E45" s="754"/>
      <c r="F45" s="754"/>
      <c r="G45" s="754"/>
      <c r="H45" s="754"/>
      <c r="I45" s="754"/>
      <c r="J45" s="754"/>
      <c r="K45" s="754"/>
      <c r="L45" s="812">
        <f t="shared" si="5"/>
        <v>0</v>
      </c>
      <c r="M45" s="754"/>
      <c r="N45" s="754"/>
      <c r="O45" s="754"/>
      <c r="P45" s="754"/>
      <c r="Q45" s="754"/>
      <c r="R45" s="741"/>
      <c r="S45" s="741"/>
      <c r="T45" s="741"/>
    </row>
    <row r="46" spans="1:21" s="25" customFormat="1" ht="14.25" hidden="1" customHeight="1" x14ac:dyDescent="0.25">
      <c r="A46" s="738" t="s">
        <v>547</v>
      </c>
      <c r="B46" s="753"/>
      <c r="C46" s="755"/>
      <c r="D46" s="754"/>
      <c r="E46" s="754"/>
      <c r="F46" s="754"/>
      <c r="G46" s="754"/>
      <c r="H46" s="754"/>
      <c r="I46" s="754"/>
      <c r="J46" s="754"/>
      <c r="K46" s="754"/>
      <c r="L46" s="812">
        <f t="shared" si="5"/>
        <v>0</v>
      </c>
      <c r="M46" s="754"/>
      <c r="N46" s="754"/>
      <c r="O46" s="754"/>
      <c r="P46" s="754"/>
      <c r="Q46" s="754"/>
      <c r="R46" s="754"/>
      <c r="S46" s="741"/>
      <c r="T46" s="741"/>
    </row>
    <row r="47" spans="1:21" s="25" customFormat="1" ht="14.25" hidden="1" customHeight="1" x14ac:dyDescent="0.25">
      <c r="A47" s="738" t="s">
        <v>548</v>
      </c>
      <c r="B47" s="753"/>
      <c r="C47" s="755"/>
      <c r="D47" s="754"/>
      <c r="E47" s="754"/>
      <c r="F47" s="754"/>
      <c r="G47" s="754"/>
      <c r="H47" s="754"/>
      <c r="I47" s="754"/>
      <c r="J47" s="754"/>
      <c r="K47" s="754"/>
      <c r="L47" s="812">
        <f t="shared" si="5"/>
        <v>0</v>
      </c>
      <c r="M47" s="754"/>
      <c r="N47" s="754"/>
      <c r="O47" s="754"/>
      <c r="P47" s="754"/>
      <c r="Q47" s="754"/>
      <c r="R47" s="754"/>
      <c r="S47" s="741"/>
      <c r="T47" s="741"/>
    </row>
    <row r="48" spans="1:21" s="25" customFormat="1" ht="14.25" hidden="1" customHeight="1" x14ac:dyDescent="0.25">
      <c r="A48" s="738" t="s">
        <v>103</v>
      </c>
      <c r="B48" s="753"/>
      <c r="C48" s="755"/>
      <c r="D48" s="754"/>
      <c r="E48" s="754"/>
      <c r="F48" s="754"/>
      <c r="G48" s="754"/>
      <c r="H48" s="754"/>
      <c r="I48" s="754"/>
      <c r="J48" s="754"/>
      <c r="K48" s="754"/>
      <c r="L48" s="812">
        <f t="shared" si="5"/>
        <v>0</v>
      </c>
      <c r="M48" s="754"/>
      <c r="N48" s="754"/>
      <c r="O48" s="754"/>
      <c r="P48" s="754"/>
      <c r="Q48" s="754"/>
      <c r="R48" s="754"/>
      <c r="S48" s="741"/>
      <c r="T48" s="741"/>
    </row>
    <row r="49" spans="1:20" s="25" customFormat="1" ht="14.25" hidden="1" customHeight="1" x14ac:dyDescent="0.25">
      <c r="A49" s="738" t="s">
        <v>573</v>
      </c>
      <c r="B49" s="771"/>
      <c r="C49" s="770"/>
      <c r="D49" s="754"/>
      <c r="E49" s="754"/>
      <c r="F49" s="754"/>
      <c r="G49" s="754"/>
      <c r="H49" s="754"/>
      <c r="I49" s="754"/>
      <c r="J49" s="754"/>
      <c r="K49" s="754"/>
      <c r="L49" s="812">
        <f t="shared" si="5"/>
        <v>0</v>
      </c>
      <c r="M49" s="754"/>
      <c r="N49" s="754"/>
      <c r="O49" s="754"/>
      <c r="P49" s="754"/>
      <c r="Q49" s="754"/>
      <c r="R49" s="741"/>
      <c r="S49" s="741"/>
      <c r="T49" s="741"/>
    </row>
    <row r="50" spans="1:20" s="25" customFormat="1" ht="14.25" hidden="1" customHeight="1" x14ac:dyDescent="0.25">
      <c r="A50" s="738" t="s">
        <v>574</v>
      </c>
      <c r="B50" s="753"/>
      <c r="C50" s="755"/>
      <c r="D50" s="754"/>
      <c r="E50" s="754"/>
      <c r="F50" s="754"/>
      <c r="G50" s="754"/>
      <c r="H50" s="754"/>
      <c r="I50" s="754"/>
      <c r="J50" s="754"/>
      <c r="K50" s="754"/>
      <c r="L50" s="812">
        <f t="shared" si="5"/>
        <v>0</v>
      </c>
      <c r="M50" s="754"/>
      <c r="N50" s="754"/>
      <c r="O50" s="754"/>
      <c r="P50" s="754"/>
      <c r="Q50" s="754"/>
      <c r="R50" s="741"/>
      <c r="S50" s="741"/>
      <c r="T50" s="741"/>
    </row>
    <row r="51" spans="1:20" s="25" customFormat="1" ht="14.25" hidden="1" customHeight="1" x14ac:dyDescent="0.25">
      <c r="A51" s="738" t="s">
        <v>106</v>
      </c>
      <c r="B51" s="753"/>
      <c r="C51" s="755"/>
      <c r="D51" s="754"/>
      <c r="E51" s="754"/>
      <c r="F51" s="754"/>
      <c r="G51" s="754"/>
      <c r="H51" s="754"/>
      <c r="I51" s="754"/>
      <c r="J51" s="754"/>
      <c r="K51" s="754"/>
      <c r="L51" s="812">
        <f t="shared" si="5"/>
        <v>0</v>
      </c>
      <c r="M51" s="754"/>
      <c r="N51" s="754"/>
      <c r="O51" s="754"/>
      <c r="P51" s="754"/>
      <c r="Q51" s="754"/>
      <c r="R51" s="741"/>
      <c r="S51" s="741"/>
      <c r="T51" s="741"/>
    </row>
    <row r="52" spans="1:20" s="25" customFormat="1" ht="14.25" hidden="1" customHeight="1" x14ac:dyDescent="0.25">
      <c r="A52" s="738" t="s">
        <v>107</v>
      </c>
      <c r="B52" s="753"/>
      <c r="C52" s="755"/>
      <c r="D52" s="754"/>
      <c r="E52" s="754"/>
      <c r="F52" s="754"/>
      <c r="G52" s="754"/>
      <c r="H52" s="754"/>
      <c r="I52" s="754"/>
      <c r="J52" s="754"/>
      <c r="K52" s="754"/>
      <c r="L52" s="812">
        <f t="shared" si="5"/>
        <v>0</v>
      </c>
      <c r="M52" s="754"/>
      <c r="N52" s="754"/>
      <c r="O52" s="754"/>
      <c r="P52" s="754"/>
      <c r="Q52" s="754"/>
      <c r="R52" s="741"/>
      <c r="S52" s="741"/>
      <c r="T52" s="741"/>
    </row>
    <row r="53" spans="1:20" s="25" customFormat="1" ht="14.25" hidden="1" customHeight="1" x14ac:dyDescent="0.25">
      <c r="A53" s="738" t="s">
        <v>108</v>
      </c>
      <c r="B53" s="771"/>
      <c r="C53" s="770"/>
      <c r="D53" s="754"/>
      <c r="E53" s="754"/>
      <c r="F53" s="754"/>
      <c r="G53" s="754"/>
      <c r="H53" s="754"/>
      <c r="I53" s="754"/>
      <c r="J53" s="754"/>
      <c r="K53" s="754"/>
      <c r="L53" s="812">
        <f t="shared" si="5"/>
        <v>0</v>
      </c>
      <c r="M53" s="754"/>
      <c r="N53" s="754"/>
      <c r="O53" s="754"/>
      <c r="P53" s="754"/>
      <c r="Q53" s="754"/>
      <c r="R53" s="741"/>
      <c r="S53" s="741"/>
      <c r="T53" s="741"/>
    </row>
    <row r="54" spans="1:20" s="25" customFormat="1" ht="14.25" hidden="1" customHeight="1" x14ac:dyDescent="0.25">
      <c r="A54" s="738" t="s">
        <v>111</v>
      </c>
      <c r="B54" s="753"/>
      <c r="C54" s="755"/>
      <c r="D54" s="754"/>
      <c r="E54" s="754"/>
      <c r="F54" s="754"/>
      <c r="G54" s="754"/>
      <c r="H54" s="754"/>
      <c r="I54" s="754"/>
      <c r="J54" s="754"/>
      <c r="K54" s="754"/>
      <c r="L54" s="812">
        <f t="shared" si="5"/>
        <v>0</v>
      </c>
      <c r="M54" s="754"/>
      <c r="N54" s="754"/>
      <c r="O54" s="754"/>
      <c r="P54" s="754"/>
      <c r="Q54" s="754"/>
      <c r="R54" s="741"/>
      <c r="S54" s="741"/>
      <c r="T54" s="741"/>
    </row>
    <row r="55" spans="1:20" s="25" customFormat="1" ht="14.25" hidden="1" customHeight="1" x14ac:dyDescent="0.25">
      <c r="A55" s="738" t="s">
        <v>114</v>
      </c>
      <c r="B55" s="753"/>
      <c r="C55" s="755"/>
      <c r="D55" s="754"/>
      <c r="E55" s="754"/>
      <c r="F55" s="754"/>
      <c r="G55" s="754"/>
      <c r="H55" s="754"/>
      <c r="I55" s="754"/>
      <c r="J55" s="754"/>
      <c r="K55" s="754"/>
      <c r="L55" s="812">
        <f t="shared" si="5"/>
        <v>0</v>
      </c>
      <c r="M55" s="754"/>
      <c r="N55" s="754"/>
      <c r="O55" s="754"/>
      <c r="P55" s="754"/>
      <c r="Q55" s="754"/>
      <c r="R55" s="741"/>
      <c r="S55" s="741"/>
      <c r="T55" s="741"/>
    </row>
    <row r="56" spans="1:20" s="25" customFormat="1" ht="14.45" hidden="1" customHeight="1" x14ac:dyDescent="0.25">
      <c r="A56" s="738" t="s">
        <v>115</v>
      </c>
      <c r="B56" s="771"/>
      <c r="C56" s="770"/>
      <c r="D56" s="754"/>
      <c r="E56" s="754"/>
      <c r="F56" s="754"/>
      <c r="G56" s="754"/>
      <c r="H56" s="754"/>
      <c r="I56" s="754"/>
      <c r="J56" s="754"/>
      <c r="K56" s="754"/>
      <c r="L56" s="812">
        <f t="shared" si="5"/>
        <v>0</v>
      </c>
      <c r="M56" s="754"/>
      <c r="N56" s="754"/>
      <c r="O56" s="754"/>
      <c r="P56" s="754"/>
      <c r="Q56" s="754"/>
      <c r="R56" s="741"/>
      <c r="S56" s="741"/>
      <c r="T56" s="741"/>
    </row>
    <row r="57" spans="1:20" s="25" customFormat="1" ht="14.45" hidden="1" customHeight="1" x14ac:dyDescent="0.25">
      <c r="A57" s="738" t="s">
        <v>116</v>
      </c>
      <c r="B57" s="753"/>
      <c r="C57" s="755"/>
      <c r="D57" s="754"/>
      <c r="E57" s="754"/>
      <c r="F57" s="754"/>
      <c r="G57" s="754"/>
      <c r="H57" s="754"/>
      <c r="I57" s="754"/>
      <c r="J57" s="754"/>
      <c r="K57" s="754"/>
      <c r="L57" s="812">
        <f t="shared" si="5"/>
        <v>0</v>
      </c>
      <c r="M57" s="754"/>
      <c r="N57" s="754"/>
      <c r="O57" s="754"/>
      <c r="P57" s="754"/>
      <c r="Q57" s="754"/>
      <c r="R57" s="741"/>
      <c r="S57" s="741"/>
      <c r="T57" s="741"/>
    </row>
    <row r="58" spans="1:20" s="25" customFormat="1" ht="14.45" hidden="1" customHeight="1" x14ac:dyDescent="0.25">
      <c r="A58" s="738" t="s">
        <v>117</v>
      </c>
      <c r="B58" s="753"/>
      <c r="C58" s="755"/>
      <c r="D58" s="754"/>
      <c r="E58" s="754"/>
      <c r="F58" s="754"/>
      <c r="G58" s="754"/>
      <c r="H58" s="754"/>
      <c r="I58" s="754"/>
      <c r="J58" s="754"/>
      <c r="K58" s="754"/>
      <c r="L58" s="812">
        <f t="shared" si="5"/>
        <v>0</v>
      </c>
      <c r="M58" s="754"/>
      <c r="N58" s="754"/>
      <c r="O58" s="754"/>
      <c r="P58" s="754"/>
      <c r="Q58" s="754"/>
      <c r="R58" s="741"/>
      <c r="S58" s="741"/>
      <c r="T58" s="741"/>
    </row>
    <row r="59" spans="1:20" s="25" customFormat="1" ht="14.45" hidden="1" customHeight="1" x14ac:dyDescent="0.25">
      <c r="A59" s="738" t="s">
        <v>120</v>
      </c>
      <c r="B59" s="753"/>
      <c r="C59" s="755"/>
      <c r="D59" s="754"/>
      <c r="E59" s="754"/>
      <c r="F59" s="754"/>
      <c r="G59" s="754"/>
      <c r="H59" s="754"/>
      <c r="I59" s="754"/>
      <c r="J59" s="754"/>
      <c r="K59" s="754"/>
      <c r="L59" s="812">
        <f t="shared" si="5"/>
        <v>0</v>
      </c>
      <c r="M59" s="754"/>
      <c r="N59" s="754"/>
      <c r="O59" s="754"/>
      <c r="P59" s="754"/>
      <c r="Q59" s="754"/>
      <c r="R59" s="741"/>
      <c r="S59" s="741"/>
      <c r="T59" s="741"/>
    </row>
    <row r="60" spans="1:20" s="25" customFormat="1" ht="14.45" hidden="1" customHeight="1" x14ac:dyDescent="0.25">
      <c r="A60" s="738" t="s">
        <v>123</v>
      </c>
      <c r="B60" s="739"/>
      <c r="C60" s="740"/>
      <c r="D60" s="756"/>
      <c r="E60" s="756"/>
      <c r="F60" s="756"/>
      <c r="G60" s="756"/>
      <c r="H60" s="754"/>
      <c r="I60" s="754"/>
      <c r="J60" s="754"/>
      <c r="K60" s="741"/>
      <c r="L60" s="812">
        <f t="shared" si="5"/>
        <v>0</v>
      </c>
      <c r="M60" s="741"/>
      <c r="N60" s="741"/>
      <c r="O60" s="741"/>
      <c r="P60" s="741"/>
      <c r="Q60" s="741"/>
      <c r="R60" s="741"/>
      <c r="S60" s="772"/>
      <c r="T60" s="741"/>
    </row>
    <row r="61" spans="1:20" s="25" customFormat="1" ht="14.45" customHeight="1" x14ac:dyDescent="0.25">
      <c r="A61" s="738"/>
      <c r="B61" s="773"/>
      <c r="C61" s="774"/>
      <c r="D61" s="760"/>
      <c r="E61" s="760"/>
      <c r="F61" s="760"/>
      <c r="G61" s="760"/>
      <c r="H61" s="775"/>
      <c r="I61" s="775"/>
      <c r="J61" s="775"/>
      <c r="K61" s="761"/>
      <c r="L61" s="861"/>
      <c r="M61" s="761"/>
      <c r="N61" s="761"/>
      <c r="O61" s="761"/>
      <c r="P61" s="761"/>
      <c r="Q61" s="761"/>
      <c r="R61" s="761"/>
      <c r="S61" s="776"/>
      <c r="T61" s="761"/>
    </row>
    <row r="62" spans="1:20" s="25" customFormat="1" ht="14.45" customHeight="1" x14ac:dyDescent="0.25">
      <c r="A62" s="738"/>
      <c r="B62" s="777"/>
      <c r="C62" s="768"/>
      <c r="D62" s="746"/>
      <c r="E62" s="746"/>
      <c r="F62" s="746"/>
      <c r="G62" s="746"/>
      <c r="H62" s="762"/>
      <c r="I62" s="762"/>
      <c r="J62" s="762"/>
      <c r="K62" s="747"/>
      <c r="L62" s="860"/>
      <c r="M62" s="859"/>
      <c r="N62" s="747"/>
      <c r="O62" s="747"/>
      <c r="P62" s="747"/>
      <c r="Q62" s="747"/>
      <c r="R62" s="747"/>
      <c r="S62" s="778"/>
      <c r="T62" s="747"/>
    </row>
    <row r="63" spans="1:20" s="25" customFormat="1" ht="14.45" customHeight="1" x14ac:dyDescent="0.25">
      <c r="A63" s="738"/>
      <c r="B63" s="777"/>
      <c r="C63" s="768"/>
      <c r="D63" s="746"/>
      <c r="E63" s="746"/>
      <c r="F63" s="746"/>
      <c r="G63" s="746"/>
      <c r="H63" s="762"/>
      <c r="I63" s="762"/>
      <c r="J63" s="762"/>
      <c r="K63" s="747"/>
      <c r="L63" s="747"/>
      <c r="M63" s="747"/>
      <c r="N63" s="747"/>
      <c r="O63" s="747"/>
      <c r="P63" s="747"/>
      <c r="Q63" s="747"/>
      <c r="R63" s="747"/>
      <c r="S63" s="778"/>
      <c r="T63" s="747"/>
    </row>
    <row r="64" spans="1:20" s="25" customFormat="1" ht="14.45" customHeight="1" x14ac:dyDescent="0.25">
      <c r="A64" s="738" t="s">
        <v>490</v>
      </c>
      <c r="B64" s="779" t="s">
        <v>608</v>
      </c>
      <c r="C64" s="768"/>
      <c r="D64" s="746"/>
      <c r="E64" s="746"/>
      <c r="F64" s="746"/>
      <c r="G64" s="746"/>
      <c r="H64" s="762"/>
      <c r="I64" s="762"/>
      <c r="J64" s="762"/>
      <c r="K64" s="747"/>
      <c r="L64" s="747"/>
      <c r="M64" s="747"/>
      <c r="N64" s="747"/>
      <c r="O64" s="747"/>
      <c r="P64" s="747"/>
      <c r="Q64" s="747"/>
      <c r="R64" s="747"/>
      <c r="S64" s="778"/>
      <c r="T64" s="747"/>
    </row>
    <row r="65" spans="1:20" s="25" customFormat="1" ht="14.45" customHeight="1" x14ac:dyDescent="0.25">
      <c r="A65" s="738" t="s">
        <v>491</v>
      </c>
      <c r="B65" s="780" t="s">
        <v>609</v>
      </c>
      <c r="C65" s="781"/>
      <c r="D65" s="782"/>
      <c r="E65" s="782"/>
      <c r="F65" s="782"/>
      <c r="G65" s="782"/>
      <c r="H65" s="783"/>
      <c r="I65" s="783"/>
      <c r="J65" s="783"/>
      <c r="K65" s="784"/>
      <c r="L65" s="784"/>
      <c r="M65" s="784"/>
      <c r="N65" s="784"/>
      <c r="O65" s="784"/>
      <c r="P65" s="784"/>
      <c r="Q65" s="784"/>
      <c r="R65" s="784"/>
      <c r="S65" s="785"/>
      <c r="T65" s="785"/>
    </row>
    <row r="66" spans="1:20" s="25" customFormat="1" ht="14.45" customHeight="1" x14ac:dyDescent="0.25">
      <c r="A66" s="738" t="s">
        <v>492</v>
      </c>
      <c r="B66" s="786" t="s">
        <v>610</v>
      </c>
      <c r="C66" s="781"/>
      <c r="D66" s="782"/>
      <c r="E66" s="782"/>
      <c r="F66" s="782"/>
      <c r="G66" s="782"/>
      <c r="H66" s="783"/>
      <c r="I66" s="783"/>
      <c r="J66" s="783"/>
      <c r="K66" s="784">
        <v>1</v>
      </c>
      <c r="L66" s="784">
        <f t="shared" ref="L66:L74" si="7">K66</f>
        <v>1</v>
      </c>
      <c r="M66" s="784"/>
      <c r="N66" s="784"/>
      <c r="O66" s="784">
        <v>1</v>
      </c>
      <c r="P66" s="784">
        <f t="shared" ref="P66:P74" si="8">D66+H66+L66</f>
        <v>1</v>
      </c>
      <c r="Q66" s="784"/>
      <c r="R66" s="784"/>
      <c r="S66" s="785">
        <f t="shared" ref="S66:S74" si="9">O66+Q66/2</f>
        <v>1</v>
      </c>
      <c r="T66" s="785">
        <f t="shared" ref="T66:T74" si="10">P66+R66/2</f>
        <v>1</v>
      </c>
    </row>
    <row r="67" spans="1:20" s="25" customFormat="1" ht="14.45" customHeight="1" x14ac:dyDescent="0.25">
      <c r="A67" s="738" t="s">
        <v>493</v>
      </c>
      <c r="B67" s="786" t="s">
        <v>611</v>
      </c>
      <c r="C67" s="781"/>
      <c r="D67" s="782"/>
      <c r="E67" s="782"/>
      <c r="F67" s="782"/>
      <c r="G67" s="782"/>
      <c r="H67" s="783"/>
      <c r="I67" s="783"/>
      <c r="J67" s="783"/>
      <c r="K67" s="784">
        <v>1</v>
      </c>
      <c r="L67" s="784">
        <f t="shared" si="7"/>
        <v>1</v>
      </c>
      <c r="M67" s="784"/>
      <c r="N67" s="784"/>
      <c r="O67" s="784">
        <v>1</v>
      </c>
      <c r="P67" s="784">
        <f t="shared" si="8"/>
        <v>1</v>
      </c>
      <c r="Q67" s="784"/>
      <c r="R67" s="784"/>
      <c r="S67" s="785">
        <f t="shared" si="9"/>
        <v>1</v>
      </c>
      <c r="T67" s="785">
        <f t="shared" si="10"/>
        <v>1</v>
      </c>
    </row>
    <row r="68" spans="1:20" s="25" customFormat="1" ht="14.45" customHeight="1" x14ac:dyDescent="0.25">
      <c r="A68" s="738" t="s">
        <v>494</v>
      </c>
      <c r="B68" s="786" t="s">
        <v>612</v>
      </c>
      <c r="C68" s="781"/>
      <c r="D68" s="782"/>
      <c r="E68" s="782"/>
      <c r="F68" s="782"/>
      <c r="G68" s="782"/>
      <c r="H68" s="783"/>
      <c r="I68" s="783"/>
      <c r="J68" s="783"/>
      <c r="K68" s="784">
        <v>2</v>
      </c>
      <c r="L68" s="784">
        <f t="shared" si="7"/>
        <v>2</v>
      </c>
      <c r="M68" s="784"/>
      <c r="N68" s="784"/>
      <c r="O68" s="784">
        <v>2</v>
      </c>
      <c r="P68" s="784">
        <f t="shared" si="8"/>
        <v>2</v>
      </c>
      <c r="Q68" s="784"/>
      <c r="R68" s="784"/>
      <c r="S68" s="785">
        <f t="shared" si="9"/>
        <v>2</v>
      </c>
      <c r="T68" s="785">
        <f t="shared" si="10"/>
        <v>2</v>
      </c>
    </row>
    <row r="69" spans="1:20" s="25" customFormat="1" ht="14.45" customHeight="1" x14ac:dyDescent="0.25">
      <c r="A69" s="738" t="s">
        <v>495</v>
      </c>
      <c r="B69" s="786" t="s">
        <v>613</v>
      </c>
      <c r="C69" s="781"/>
      <c r="D69" s="782"/>
      <c r="E69" s="782"/>
      <c r="F69" s="782"/>
      <c r="G69" s="782"/>
      <c r="H69" s="783"/>
      <c r="I69" s="783"/>
      <c r="J69" s="783"/>
      <c r="K69" s="784">
        <v>1</v>
      </c>
      <c r="L69" s="784">
        <f t="shared" si="7"/>
        <v>1</v>
      </c>
      <c r="M69" s="784"/>
      <c r="N69" s="784"/>
      <c r="O69" s="784">
        <v>1</v>
      </c>
      <c r="P69" s="784">
        <f t="shared" si="8"/>
        <v>1</v>
      </c>
      <c r="Q69" s="784"/>
      <c r="R69" s="784"/>
      <c r="S69" s="785">
        <f t="shared" si="9"/>
        <v>1</v>
      </c>
      <c r="T69" s="785">
        <f t="shared" si="10"/>
        <v>1</v>
      </c>
    </row>
    <row r="70" spans="1:20" s="25" customFormat="1" ht="14.45" customHeight="1" x14ac:dyDescent="0.25">
      <c r="A70" s="738" t="s">
        <v>496</v>
      </c>
      <c r="B70" s="786" t="s">
        <v>614</v>
      </c>
      <c r="C70" s="781"/>
      <c r="D70" s="782"/>
      <c r="E70" s="782"/>
      <c r="F70" s="782"/>
      <c r="G70" s="782"/>
      <c r="H70" s="783"/>
      <c r="I70" s="783"/>
      <c r="J70" s="783"/>
      <c r="K70" s="784">
        <v>1</v>
      </c>
      <c r="L70" s="784">
        <f t="shared" si="7"/>
        <v>1</v>
      </c>
      <c r="M70" s="784"/>
      <c r="N70" s="784"/>
      <c r="O70" s="784">
        <v>1</v>
      </c>
      <c r="P70" s="784">
        <f t="shared" si="8"/>
        <v>1</v>
      </c>
      <c r="Q70" s="784"/>
      <c r="R70" s="784"/>
      <c r="S70" s="785">
        <f t="shared" si="9"/>
        <v>1</v>
      </c>
      <c r="T70" s="785">
        <f t="shared" si="10"/>
        <v>1</v>
      </c>
    </row>
    <row r="71" spans="1:20" s="25" customFormat="1" ht="14.45" customHeight="1" x14ac:dyDescent="0.25">
      <c r="A71" s="738" t="s">
        <v>545</v>
      </c>
      <c r="B71" s="786" t="s">
        <v>733</v>
      </c>
      <c r="C71" s="781"/>
      <c r="D71" s="782"/>
      <c r="E71" s="782"/>
      <c r="F71" s="782"/>
      <c r="G71" s="782"/>
      <c r="H71" s="783"/>
      <c r="I71" s="783"/>
      <c r="J71" s="783"/>
      <c r="K71" s="784">
        <v>1</v>
      </c>
      <c r="L71" s="784">
        <f t="shared" si="7"/>
        <v>1</v>
      </c>
      <c r="M71" s="784"/>
      <c r="N71" s="784"/>
      <c r="O71" s="784">
        <v>1</v>
      </c>
      <c r="P71" s="784">
        <f t="shared" si="8"/>
        <v>1</v>
      </c>
      <c r="Q71" s="784"/>
      <c r="R71" s="784"/>
      <c r="S71" s="785">
        <f t="shared" si="9"/>
        <v>1</v>
      </c>
      <c r="T71" s="785">
        <f t="shared" si="10"/>
        <v>1</v>
      </c>
    </row>
    <row r="72" spans="1:20" s="25" customFormat="1" ht="14.45" customHeight="1" x14ac:dyDescent="0.25">
      <c r="A72" s="738" t="s">
        <v>546</v>
      </c>
      <c r="B72" s="786" t="s">
        <v>734</v>
      </c>
      <c r="C72" s="781"/>
      <c r="D72" s="782"/>
      <c r="E72" s="782"/>
      <c r="F72" s="782"/>
      <c r="G72" s="782"/>
      <c r="H72" s="783"/>
      <c r="I72" s="783"/>
      <c r="J72" s="783"/>
      <c r="K72" s="784">
        <v>1</v>
      </c>
      <c r="L72" s="784">
        <f t="shared" si="7"/>
        <v>1</v>
      </c>
      <c r="M72" s="784"/>
      <c r="N72" s="784"/>
      <c r="O72" s="784">
        <v>1</v>
      </c>
      <c r="P72" s="784">
        <f t="shared" si="8"/>
        <v>1</v>
      </c>
      <c r="Q72" s="784"/>
      <c r="R72" s="784"/>
      <c r="S72" s="785">
        <f t="shared" si="9"/>
        <v>1</v>
      </c>
      <c r="T72" s="785">
        <f t="shared" si="10"/>
        <v>1</v>
      </c>
    </row>
    <row r="73" spans="1:20" s="25" customFormat="1" ht="14.45" customHeight="1" x14ac:dyDescent="0.25">
      <c r="A73" s="738" t="s">
        <v>547</v>
      </c>
      <c r="B73" s="786" t="s">
        <v>615</v>
      </c>
      <c r="C73" s="781"/>
      <c r="D73" s="782"/>
      <c r="E73" s="782"/>
      <c r="F73" s="782"/>
      <c r="G73" s="782"/>
      <c r="H73" s="783"/>
      <c r="I73" s="783"/>
      <c r="J73" s="783"/>
      <c r="K73" s="784">
        <v>1</v>
      </c>
      <c r="L73" s="784">
        <f t="shared" si="7"/>
        <v>1</v>
      </c>
      <c r="M73" s="784"/>
      <c r="N73" s="784"/>
      <c r="O73" s="784">
        <v>1</v>
      </c>
      <c r="P73" s="784">
        <f t="shared" si="8"/>
        <v>1</v>
      </c>
      <c r="Q73" s="784"/>
      <c r="R73" s="784"/>
      <c r="S73" s="785">
        <f t="shared" si="9"/>
        <v>1</v>
      </c>
      <c r="T73" s="785">
        <f t="shared" si="10"/>
        <v>1</v>
      </c>
    </row>
    <row r="74" spans="1:20" s="25" customFormat="1" ht="14.45" customHeight="1" x14ac:dyDescent="0.25">
      <c r="A74" s="738" t="s">
        <v>548</v>
      </c>
      <c r="B74" s="786" t="s">
        <v>616</v>
      </c>
      <c r="C74" s="781"/>
      <c r="D74" s="782"/>
      <c r="E74" s="782"/>
      <c r="F74" s="782"/>
      <c r="G74" s="782"/>
      <c r="H74" s="783"/>
      <c r="I74" s="783"/>
      <c r="J74" s="783"/>
      <c r="K74" s="784">
        <v>1</v>
      </c>
      <c r="L74" s="784">
        <f t="shared" si="7"/>
        <v>1</v>
      </c>
      <c r="M74" s="784"/>
      <c r="N74" s="784"/>
      <c r="O74" s="784">
        <v>1</v>
      </c>
      <c r="P74" s="784">
        <f t="shared" si="8"/>
        <v>1</v>
      </c>
      <c r="Q74" s="784"/>
      <c r="R74" s="784"/>
      <c r="S74" s="785">
        <f t="shared" si="9"/>
        <v>1</v>
      </c>
      <c r="T74" s="785">
        <f t="shared" si="10"/>
        <v>1</v>
      </c>
    </row>
    <row r="75" spans="1:20" s="25" customFormat="1" ht="14.45" customHeight="1" x14ac:dyDescent="0.25">
      <c r="A75" s="738" t="s">
        <v>103</v>
      </c>
      <c r="B75" s="780" t="s">
        <v>617</v>
      </c>
      <c r="C75" s="781"/>
      <c r="D75" s="782"/>
      <c r="E75" s="782"/>
      <c r="F75" s="782"/>
      <c r="G75" s="782"/>
      <c r="H75" s="783"/>
      <c r="I75" s="783"/>
      <c r="J75" s="783"/>
      <c r="K75" s="784"/>
      <c r="L75" s="784"/>
      <c r="M75" s="784"/>
      <c r="N75" s="784"/>
      <c r="O75" s="784"/>
      <c r="P75" s="784"/>
      <c r="Q75" s="784"/>
      <c r="R75" s="784"/>
      <c r="S75" s="785"/>
      <c r="T75" s="785"/>
    </row>
    <row r="76" spans="1:20" s="25" customFormat="1" ht="14.45" customHeight="1" x14ac:dyDescent="0.25">
      <c r="A76" s="738" t="s">
        <v>573</v>
      </c>
      <c r="B76" s="786" t="s">
        <v>618</v>
      </c>
      <c r="C76" s="781"/>
      <c r="D76" s="782"/>
      <c r="E76" s="782"/>
      <c r="F76" s="782"/>
      <c r="G76" s="782"/>
      <c r="H76" s="783"/>
      <c r="I76" s="783"/>
      <c r="J76" s="783"/>
      <c r="K76" s="784">
        <v>1</v>
      </c>
      <c r="L76" s="784">
        <f t="shared" ref="L76:L83" si="11">K76</f>
        <v>1</v>
      </c>
      <c r="M76" s="784"/>
      <c r="N76" s="784"/>
      <c r="O76" s="784">
        <v>1</v>
      </c>
      <c r="P76" s="784">
        <f t="shared" ref="P76:P83" si="12">D76+H76+L76</f>
        <v>1</v>
      </c>
      <c r="Q76" s="784"/>
      <c r="R76" s="784"/>
      <c r="S76" s="785">
        <f t="shared" ref="S76:T83" si="13">O76+Q76/2</f>
        <v>1</v>
      </c>
      <c r="T76" s="785">
        <f t="shared" si="13"/>
        <v>1</v>
      </c>
    </row>
    <row r="77" spans="1:20" s="25" customFormat="1" ht="14.45" customHeight="1" x14ac:dyDescent="0.25">
      <c r="A77" s="738" t="s">
        <v>574</v>
      </c>
      <c r="B77" s="786" t="s">
        <v>619</v>
      </c>
      <c r="C77" s="781"/>
      <c r="D77" s="782"/>
      <c r="E77" s="782"/>
      <c r="F77" s="782"/>
      <c r="G77" s="782"/>
      <c r="H77" s="783"/>
      <c r="I77" s="783"/>
      <c r="J77" s="783"/>
      <c r="K77" s="784">
        <v>1</v>
      </c>
      <c r="L77" s="784">
        <f t="shared" si="11"/>
        <v>1</v>
      </c>
      <c r="M77" s="784"/>
      <c r="N77" s="784"/>
      <c r="O77" s="784">
        <v>1</v>
      </c>
      <c r="P77" s="784">
        <f t="shared" si="12"/>
        <v>1</v>
      </c>
      <c r="Q77" s="784"/>
      <c r="R77" s="784"/>
      <c r="S77" s="785">
        <f t="shared" si="13"/>
        <v>1</v>
      </c>
      <c r="T77" s="785">
        <f t="shared" si="13"/>
        <v>1</v>
      </c>
    </row>
    <row r="78" spans="1:20" s="25" customFormat="1" ht="14.45" customHeight="1" x14ac:dyDescent="0.25">
      <c r="A78" s="738" t="s">
        <v>106</v>
      </c>
      <c r="B78" s="786" t="s">
        <v>620</v>
      </c>
      <c r="C78" s="781"/>
      <c r="D78" s="782"/>
      <c r="E78" s="782"/>
      <c r="F78" s="782"/>
      <c r="G78" s="782"/>
      <c r="H78" s="783"/>
      <c r="I78" s="783"/>
      <c r="J78" s="783"/>
      <c r="K78" s="784">
        <v>1</v>
      </c>
      <c r="L78" s="784">
        <f t="shared" si="11"/>
        <v>1</v>
      </c>
      <c r="M78" s="784"/>
      <c r="N78" s="784"/>
      <c r="O78" s="784">
        <v>1</v>
      </c>
      <c r="P78" s="784">
        <f t="shared" si="12"/>
        <v>1</v>
      </c>
      <c r="Q78" s="784"/>
      <c r="R78" s="784"/>
      <c r="S78" s="785">
        <f t="shared" si="13"/>
        <v>1</v>
      </c>
      <c r="T78" s="785">
        <f t="shared" si="13"/>
        <v>1</v>
      </c>
    </row>
    <row r="79" spans="1:20" s="25" customFormat="1" ht="14.45" customHeight="1" x14ac:dyDescent="0.25">
      <c r="A79" s="738" t="s">
        <v>107</v>
      </c>
      <c r="B79" s="780" t="s">
        <v>621</v>
      </c>
      <c r="C79" s="781"/>
      <c r="D79" s="782"/>
      <c r="E79" s="782"/>
      <c r="F79" s="782"/>
      <c r="G79" s="782"/>
      <c r="H79" s="783"/>
      <c r="I79" s="783"/>
      <c r="J79" s="783"/>
      <c r="K79" s="784"/>
      <c r="L79" s="784">
        <f t="shared" si="11"/>
        <v>0</v>
      </c>
      <c r="M79" s="784"/>
      <c r="N79" s="784"/>
      <c r="O79" s="784"/>
      <c r="P79" s="784">
        <f t="shared" si="12"/>
        <v>0</v>
      </c>
      <c r="Q79" s="784"/>
      <c r="R79" s="784"/>
      <c r="S79" s="785">
        <f t="shared" si="13"/>
        <v>0</v>
      </c>
      <c r="T79" s="785">
        <f t="shared" si="13"/>
        <v>0</v>
      </c>
    </row>
    <row r="80" spans="1:20" s="25" customFormat="1" ht="14.45" customHeight="1" x14ac:dyDescent="0.25">
      <c r="A80" s="738" t="s">
        <v>108</v>
      </c>
      <c r="B80" s="786" t="s">
        <v>622</v>
      </c>
      <c r="C80" s="781"/>
      <c r="D80" s="782"/>
      <c r="E80" s="782"/>
      <c r="F80" s="782"/>
      <c r="G80" s="782"/>
      <c r="H80" s="783"/>
      <c r="I80" s="783"/>
      <c r="J80" s="783"/>
      <c r="K80" s="784">
        <v>1</v>
      </c>
      <c r="L80" s="784">
        <f t="shared" si="11"/>
        <v>1</v>
      </c>
      <c r="M80" s="784"/>
      <c r="N80" s="784"/>
      <c r="O80" s="784">
        <v>1</v>
      </c>
      <c r="P80" s="784">
        <f t="shared" si="12"/>
        <v>1</v>
      </c>
      <c r="Q80" s="784"/>
      <c r="R80" s="784"/>
      <c r="S80" s="785">
        <f t="shared" si="13"/>
        <v>1</v>
      </c>
      <c r="T80" s="785">
        <f t="shared" si="13"/>
        <v>1</v>
      </c>
    </row>
    <row r="81" spans="1:20" s="25" customFormat="1" ht="14.45" customHeight="1" x14ac:dyDescent="0.25">
      <c r="A81" s="738" t="s">
        <v>111</v>
      </c>
      <c r="B81" s="786" t="s">
        <v>623</v>
      </c>
      <c r="C81" s="781"/>
      <c r="D81" s="782"/>
      <c r="E81" s="782"/>
      <c r="F81" s="782"/>
      <c r="G81" s="782"/>
      <c r="H81" s="783"/>
      <c r="I81" s="783"/>
      <c r="J81" s="783"/>
      <c r="K81" s="784">
        <v>1</v>
      </c>
      <c r="L81" s="784">
        <f t="shared" si="11"/>
        <v>1</v>
      </c>
      <c r="M81" s="784"/>
      <c r="N81" s="784"/>
      <c r="O81" s="784">
        <v>1</v>
      </c>
      <c r="P81" s="784">
        <f t="shared" si="12"/>
        <v>1</v>
      </c>
      <c r="Q81" s="784"/>
      <c r="R81" s="784"/>
      <c r="S81" s="785">
        <f t="shared" si="13"/>
        <v>1</v>
      </c>
      <c r="T81" s="785">
        <f t="shared" si="13"/>
        <v>1</v>
      </c>
    </row>
    <row r="82" spans="1:20" s="25" customFormat="1" ht="14.45" customHeight="1" x14ac:dyDescent="0.25">
      <c r="A82" s="738" t="s">
        <v>114</v>
      </c>
      <c r="B82" s="786" t="s">
        <v>624</v>
      </c>
      <c r="C82" s="781"/>
      <c r="D82" s="782"/>
      <c r="E82" s="782"/>
      <c r="F82" s="782"/>
      <c r="G82" s="782"/>
      <c r="H82" s="783"/>
      <c r="I82" s="783"/>
      <c r="J82" s="783"/>
      <c r="K82" s="784">
        <v>3</v>
      </c>
      <c r="L82" s="784">
        <f t="shared" si="11"/>
        <v>3</v>
      </c>
      <c r="M82" s="784"/>
      <c r="N82" s="784"/>
      <c r="O82" s="784">
        <v>3</v>
      </c>
      <c r="P82" s="784">
        <f t="shared" si="12"/>
        <v>3</v>
      </c>
      <c r="Q82" s="784"/>
      <c r="R82" s="784"/>
      <c r="S82" s="785">
        <f t="shared" si="13"/>
        <v>3</v>
      </c>
      <c r="T82" s="785">
        <f t="shared" si="13"/>
        <v>3</v>
      </c>
    </row>
    <row r="83" spans="1:20" s="25" customFormat="1" ht="14.45" customHeight="1" x14ac:dyDescent="0.25">
      <c r="A83" s="738" t="s">
        <v>115</v>
      </c>
      <c r="B83" s="786" t="s">
        <v>676</v>
      </c>
      <c r="C83" s="781"/>
      <c r="D83" s="782"/>
      <c r="E83" s="782"/>
      <c r="F83" s="782"/>
      <c r="G83" s="782"/>
      <c r="H83" s="783"/>
      <c r="I83" s="783"/>
      <c r="J83" s="783"/>
      <c r="K83" s="784">
        <v>1</v>
      </c>
      <c r="L83" s="784">
        <f t="shared" si="11"/>
        <v>1</v>
      </c>
      <c r="M83" s="784"/>
      <c r="N83" s="784"/>
      <c r="O83" s="784">
        <v>1</v>
      </c>
      <c r="P83" s="784">
        <f t="shared" si="12"/>
        <v>1</v>
      </c>
      <c r="Q83" s="784"/>
      <c r="R83" s="784"/>
      <c r="S83" s="785">
        <f t="shared" si="13"/>
        <v>1</v>
      </c>
      <c r="T83" s="785">
        <f t="shared" si="13"/>
        <v>1</v>
      </c>
    </row>
    <row r="84" spans="1:20" s="25" customFormat="1" ht="14.45" customHeight="1" x14ac:dyDescent="0.25">
      <c r="A84" s="738" t="s">
        <v>116</v>
      </c>
      <c r="B84" s="780" t="s">
        <v>625</v>
      </c>
      <c r="C84" s="781"/>
      <c r="D84" s="782"/>
      <c r="E84" s="782"/>
      <c r="F84" s="782"/>
      <c r="G84" s="782"/>
      <c r="H84" s="783"/>
      <c r="I84" s="783"/>
      <c r="J84" s="783"/>
      <c r="K84" s="784"/>
      <c r="L84" s="784"/>
      <c r="M84" s="784"/>
      <c r="N84" s="784"/>
      <c r="O84" s="784"/>
      <c r="P84" s="784"/>
      <c r="Q84" s="784"/>
      <c r="R84" s="784"/>
      <c r="S84" s="785"/>
      <c r="T84" s="785"/>
    </row>
    <row r="85" spans="1:20" s="25" customFormat="1" ht="14.45" customHeight="1" x14ac:dyDescent="0.25">
      <c r="A85" s="738" t="s">
        <v>117</v>
      </c>
      <c r="B85" s="786" t="s">
        <v>626</v>
      </c>
      <c r="C85" s="781"/>
      <c r="D85" s="782"/>
      <c r="E85" s="782"/>
      <c r="F85" s="782"/>
      <c r="G85" s="782"/>
      <c r="H85" s="783"/>
      <c r="I85" s="783"/>
      <c r="J85" s="783"/>
      <c r="K85" s="784">
        <v>1</v>
      </c>
      <c r="L85" s="784">
        <f>K85</f>
        <v>1</v>
      </c>
      <c r="M85" s="784"/>
      <c r="N85" s="784"/>
      <c r="O85" s="784">
        <v>1</v>
      </c>
      <c r="P85" s="784">
        <f>D85+H85+L85</f>
        <v>1</v>
      </c>
      <c r="Q85" s="784"/>
      <c r="R85" s="784"/>
      <c r="S85" s="785">
        <f t="shared" ref="S85:T87" si="14">O85+Q85/2</f>
        <v>1</v>
      </c>
      <c r="T85" s="785">
        <f t="shared" si="14"/>
        <v>1</v>
      </c>
    </row>
    <row r="86" spans="1:20" s="25" customFormat="1" ht="14.45" customHeight="1" x14ac:dyDescent="0.25">
      <c r="A86" s="738" t="s">
        <v>120</v>
      </c>
      <c r="B86" s="786" t="s">
        <v>627</v>
      </c>
      <c r="C86" s="781"/>
      <c r="D86" s="782"/>
      <c r="E86" s="782"/>
      <c r="F86" s="782"/>
      <c r="G86" s="782"/>
      <c r="H86" s="783"/>
      <c r="I86" s="783"/>
      <c r="J86" s="783"/>
      <c r="K86" s="784">
        <v>2</v>
      </c>
      <c r="L86" s="784">
        <f>K86</f>
        <v>2</v>
      </c>
      <c r="M86" s="784"/>
      <c r="N86" s="784"/>
      <c r="O86" s="784">
        <v>2</v>
      </c>
      <c r="P86" s="784">
        <f>D86+H86+L86</f>
        <v>2</v>
      </c>
      <c r="Q86" s="784"/>
      <c r="R86" s="784"/>
      <c r="S86" s="785">
        <f t="shared" si="14"/>
        <v>2</v>
      </c>
      <c r="T86" s="785">
        <f t="shared" si="14"/>
        <v>2</v>
      </c>
    </row>
    <row r="87" spans="1:20" s="25" customFormat="1" ht="14.45" customHeight="1" x14ac:dyDescent="0.25">
      <c r="A87" s="738" t="s">
        <v>123</v>
      </c>
      <c r="B87" s="786" t="s">
        <v>628</v>
      </c>
      <c r="C87" s="781"/>
      <c r="D87" s="782"/>
      <c r="E87" s="782"/>
      <c r="F87" s="782"/>
      <c r="G87" s="782"/>
      <c r="H87" s="783"/>
      <c r="I87" s="783"/>
      <c r="J87" s="783"/>
      <c r="K87" s="784">
        <v>1</v>
      </c>
      <c r="L87" s="784">
        <f>K87</f>
        <v>1</v>
      </c>
      <c r="M87" s="784"/>
      <c r="N87" s="784"/>
      <c r="O87" s="784">
        <v>1</v>
      </c>
      <c r="P87" s="784">
        <f>D87+H87+L87</f>
        <v>1</v>
      </c>
      <c r="Q87" s="784"/>
      <c r="R87" s="784"/>
      <c r="S87" s="785">
        <f t="shared" si="14"/>
        <v>1</v>
      </c>
      <c r="T87" s="785">
        <f t="shared" si="14"/>
        <v>1</v>
      </c>
    </row>
    <row r="88" spans="1:20" s="25" customFormat="1" ht="14.45" customHeight="1" x14ac:dyDescent="0.25">
      <c r="A88" s="738" t="s">
        <v>126</v>
      </c>
      <c r="B88" s="786" t="s">
        <v>744</v>
      </c>
      <c r="C88" s="781"/>
      <c r="D88" s="782"/>
      <c r="E88" s="782"/>
      <c r="F88" s="782"/>
      <c r="G88" s="782"/>
      <c r="H88" s="783"/>
      <c r="I88" s="783"/>
      <c r="J88" s="783"/>
      <c r="K88" s="784">
        <v>0.5</v>
      </c>
      <c r="L88" s="784">
        <f>K88</f>
        <v>0.5</v>
      </c>
      <c r="M88" s="784"/>
      <c r="N88" s="784"/>
      <c r="O88" s="784">
        <f>K88+M88</f>
        <v>0.5</v>
      </c>
      <c r="P88" s="784">
        <f>D88+H88+L88</f>
        <v>0.5</v>
      </c>
      <c r="Q88" s="784"/>
      <c r="R88" s="784"/>
      <c r="S88" s="787">
        <f>O88+Q88</f>
        <v>0.5</v>
      </c>
      <c r="T88" s="788">
        <f>P88+R88/2</f>
        <v>0.5</v>
      </c>
    </row>
    <row r="89" spans="1:20" s="25" customFormat="1" ht="14.45" customHeight="1" x14ac:dyDescent="0.25">
      <c r="A89" s="738" t="s">
        <v>127</v>
      </c>
      <c r="B89" s="789" t="s">
        <v>629</v>
      </c>
      <c r="C89" s="781"/>
      <c r="D89" s="782"/>
      <c r="E89" s="782"/>
      <c r="F89" s="782"/>
      <c r="G89" s="782"/>
      <c r="H89" s="783"/>
      <c r="I89" s="783"/>
      <c r="J89" s="783"/>
      <c r="K89" s="784">
        <f>SUM(K66:K88)</f>
        <v>23.5</v>
      </c>
      <c r="L89" s="784">
        <f>K89</f>
        <v>23.5</v>
      </c>
      <c r="M89" s="784">
        <f>SUM(M66:M87)</f>
        <v>0</v>
      </c>
      <c r="N89" s="784">
        <f>SUM(N66:N87)</f>
        <v>0</v>
      </c>
      <c r="O89" s="784">
        <f>SUM(O66:O88)</f>
        <v>23.5</v>
      </c>
      <c r="P89" s="784">
        <f>D89+H89+L89</f>
        <v>23.5</v>
      </c>
      <c r="Q89" s="784">
        <f>SUM(Q66:Q87)</f>
        <v>0</v>
      </c>
      <c r="R89" s="784">
        <f>SUM(R66:R87)</f>
        <v>0</v>
      </c>
      <c r="S89" s="788">
        <f>O89+Q89/2</f>
        <v>23.5</v>
      </c>
      <c r="T89" s="788">
        <f>SUM(T66:T88)</f>
        <v>23.5</v>
      </c>
    </row>
    <row r="90" spans="1:20" s="25" customFormat="1" ht="14.45" customHeight="1" x14ac:dyDescent="0.25">
      <c r="A90" s="738"/>
      <c r="B90" s="773"/>
      <c r="C90" s="790"/>
      <c r="D90" s="791"/>
      <c r="E90" s="791"/>
      <c r="F90" s="791"/>
      <c r="G90" s="791"/>
      <c r="H90" s="792"/>
      <c r="I90" s="792"/>
      <c r="J90" s="792"/>
      <c r="K90" s="793"/>
      <c r="L90" s="793"/>
      <c r="M90" s="793"/>
      <c r="N90" s="793"/>
      <c r="O90" s="793"/>
      <c r="P90" s="793"/>
      <c r="Q90" s="793"/>
      <c r="R90" s="793"/>
      <c r="S90" s="794"/>
      <c r="T90" s="793"/>
    </row>
    <row r="91" spans="1:20" s="25" customFormat="1" ht="14.45" customHeight="1" x14ac:dyDescent="0.25">
      <c r="A91" s="738"/>
      <c r="B91" s="777"/>
      <c r="C91" s="768"/>
      <c r="D91" s="746"/>
      <c r="E91" s="746"/>
      <c r="F91" s="746"/>
      <c r="G91" s="746"/>
      <c r="H91" s="762"/>
      <c r="I91" s="762"/>
      <c r="J91" s="762"/>
      <c r="K91" s="747"/>
      <c r="L91" s="747"/>
      <c r="M91" s="747"/>
      <c r="N91" s="747"/>
      <c r="O91" s="747"/>
      <c r="P91" s="747"/>
      <c r="Q91" s="747"/>
      <c r="R91" s="747"/>
      <c r="S91" s="778"/>
      <c r="T91" s="747"/>
    </row>
    <row r="92" spans="1:20" s="25" customFormat="1" ht="14.45" customHeight="1" x14ac:dyDescent="0.25">
      <c r="A92" s="738"/>
      <c r="B92" s="777"/>
      <c r="C92" s="768"/>
      <c r="D92" s="746"/>
      <c r="E92" s="746"/>
      <c r="F92" s="746"/>
      <c r="G92" s="746"/>
      <c r="H92" s="762"/>
      <c r="I92" s="762"/>
      <c r="J92" s="762"/>
      <c r="K92" s="747"/>
      <c r="L92" s="747"/>
      <c r="M92" s="747"/>
      <c r="N92" s="747"/>
      <c r="O92" s="747"/>
      <c r="P92" s="747"/>
      <c r="Q92" s="747"/>
      <c r="R92" s="747"/>
      <c r="S92" s="778"/>
      <c r="T92" s="747"/>
    </row>
    <row r="93" spans="1:20" s="25" customFormat="1" ht="14.45" customHeight="1" x14ac:dyDescent="0.25">
      <c r="A93" s="838" t="s">
        <v>130</v>
      </c>
      <c r="B93" s="839" t="s">
        <v>452</v>
      </c>
      <c r="C93" s="840"/>
      <c r="D93" s="841"/>
      <c r="E93" s="841"/>
      <c r="F93" s="841"/>
      <c r="G93" s="841"/>
      <c r="H93" s="842"/>
      <c r="I93" s="842"/>
      <c r="J93" s="842"/>
      <c r="K93" s="825"/>
      <c r="L93" s="825"/>
      <c r="M93" s="825"/>
      <c r="N93" s="825"/>
      <c r="O93" s="825"/>
      <c r="P93" s="825"/>
      <c r="Q93" s="825"/>
      <c r="R93" s="825"/>
      <c r="S93" s="843"/>
      <c r="T93" s="825"/>
    </row>
    <row r="94" spans="1:20" s="25" customFormat="1" ht="14.45" customHeight="1" x14ac:dyDescent="0.25">
      <c r="A94" s="838" t="s">
        <v>131</v>
      </c>
      <c r="B94" s="844" t="s">
        <v>453</v>
      </c>
      <c r="C94" s="845"/>
      <c r="D94" s="846"/>
      <c r="E94" s="846"/>
      <c r="F94" s="846"/>
      <c r="G94" s="846"/>
      <c r="H94" s="847"/>
      <c r="I94" s="847"/>
      <c r="J94" s="847"/>
      <c r="K94" s="847">
        <v>13</v>
      </c>
      <c r="L94" s="847">
        <f>K94</f>
        <v>13</v>
      </c>
      <c r="M94" s="848"/>
      <c r="N94" s="848"/>
      <c r="O94" s="847">
        <f>K94</f>
        <v>13</v>
      </c>
      <c r="P94" s="848">
        <f>L94+H94+D94</f>
        <v>13</v>
      </c>
      <c r="Q94" s="848"/>
      <c r="R94" s="848"/>
      <c r="S94" s="847">
        <f t="shared" ref="S94:T97" si="15">O94+Q94/2</f>
        <v>13</v>
      </c>
      <c r="T94" s="848">
        <f t="shared" si="15"/>
        <v>13</v>
      </c>
    </row>
    <row r="95" spans="1:20" s="25" customFormat="1" ht="14.45" customHeight="1" x14ac:dyDescent="0.25">
      <c r="A95" s="838" t="s">
        <v>132</v>
      </c>
      <c r="B95" s="844" t="s">
        <v>911</v>
      </c>
      <c r="C95" s="845"/>
      <c r="D95" s="846"/>
      <c r="E95" s="846"/>
      <c r="F95" s="846"/>
      <c r="G95" s="846"/>
      <c r="H95" s="847"/>
      <c r="I95" s="847"/>
      <c r="J95" s="847"/>
      <c r="K95" s="847">
        <v>8</v>
      </c>
      <c r="L95" s="847">
        <f>K95</f>
        <v>8</v>
      </c>
      <c r="M95" s="848"/>
      <c r="N95" s="848"/>
      <c r="O95" s="847">
        <f>K95</f>
        <v>8</v>
      </c>
      <c r="P95" s="848">
        <f>O95</f>
        <v>8</v>
      </c>
      <c r="Q95" s="848"/>
      <c r="R95" s="848"/>
      <c r="S95" s="847">
        <f t="shared" si="15"/>
        <v>8</v>
      </c>
      <c r="T95" s="848">
        <f t="shared" si="15"/>
        <v>8</v>
      </c>
    </row>
    <row r="96" spans="1:20" s="25" customFormat="1" ht="14.45" customHeight="1" x14ac:dyDescent="0.25">
      <c r="A96" s="838"/>
      <c r="B96" s="844" t="s">
        <v>912</v>
      </c>
      <c r="C96" s="845"/>
      <c r="D96" s="846"/>
      <c r="E96" s="846"/>
      <c r="F96" s="846"/>
      <c r="G96" s="846"/>
      <c r="H96" s="847"/>
      <c r="I96" s="847"/>
      <c r="J96" s="847"/>
      <c r="K96" s="847">
        <v>2</v>
      </c>
      <c r="L96" s="847">
        <f>K96</f>
        <v>2</v>
      </c>
      <c r="M96" s="848"/>
      <c r="N96" s="848"/>
      <c r="O96" s="847">
        <f>K96</f>
        <v>2</v>
      </c>
      <c r="P96" s="848">
        <f>O96</f>
        <v>2</v>
      </c>
      <c r="Q96" s="848"/>
      <c r="R96" s="848"/>
      <c r="S96" s="847">
        <f t="shared" si="15"/>
        <v>2</v>
      </c>
      <c r="T96" s="848">
        <f t="shared" si="15"/>
        <v>2</v>
      </c>
    </row>
    <row r="97" spans="1:238" s="25" customFormat="1" ht="14.45" customHeight="1" x14ac:dyDescent="0.25">
      <c r="A97" s="838" t="s">
        <v>133</v>
      </c>
      <c r="B97" s="844" t="s">
        <v>913</v>
      </c>
      <c r="C97" s="845"/>
      <c r="D97" s="846"/>
      <c r="E97" s="846"/>
      <c r="F97" s="846"/>
      <c r="G97" s="846"/>
      <c r="H97" s="847"/>
      <c r="I97" s="847"/>
      <c r="J97" s="847"/>
      <c r="K97" s="847">
        <v>1</v>
      </c>
      <c r="L97" s="847">
        <f>K97</f>
        <v>1</v>
      </c>
      <c r="M97" s="848"/>
      <c r="N97" s="848"/>
      <c r="O97" s="847">
        <f>K97</f>
        <v>1</v>
      </c>
      <c r="P97" s="848">
        <f>O97</f>
        <v>1</v>
      </c>
      <c r="Q97" s="848"/>
      <c r="R97" s="848"/>
      <c r="S97" s="847">
        <f t="shared" si="15"/>
        <v>1</v>
      </c>
      <c r="T97" s="848">
        <f t="shared" si="15"/>
        <v>1</v>
      </c>
    </row>
    <row r="98" spans="1:238" s="25" customFormat="1" ht="14.45" customHeight="1" x14ac:dyDescent="0.25">
      <c r="A98" s="838" t="s">
        <v>134</v>
      </c>
      <c r="B98" s="849" t="s">
        <v>788</v>
      </c>
      <c r="C98" s="850"/>
      <c r="D98" s="851"/>
      <c r="E98" s="851"/>
      <c r="F98" s="851"/>
      <c r="G98" s="851"/>
      <c r="H98" s="847"/>
      <c r="I98" s="847"/>
      <c r="J98" s="847"/>
      <c r="K98" s="848">
        <f>K94+K95+K97+K96</f>
        <v>24</v>
      </c>
      <c r="L98" s="848">
        <f t="shared" ref="L98:T98" si="16">L94+L95+L97+L96</f>
        <v>24</v>
      </c>
      <c r="M98" s="848">
        <f t="shared" si="16"/>
        <v>0</v>
      </c>
      <c r="N98" s="848">
        <f t="shared" si="16"/>
        <v>0</v>
      </c>
      <c r="O98" s="848">
        <f t="shared" si="16"/>
        <v>24</v>
      </c>
      <c r="P98" s="848">
        <f t="shared" si="16"/>
        <v>24</v>
      </c>
      <c r="Q98" s="848">
        <f t="shared" si="16"/>
        <v>0</v>
      </c>
      <c r="R98" s="848">
        <f t="shared" si="16"/>
        <v>0</v>
      </c>
      <c r="S98" s="852">
        <f t="shared" si="16"/>
        <v>24</v>
      </c>
      <c r="T98" s="852">
        <f t="shared" si="16"/>
        <v>24</v>
      </c>
    </row>
    <row r="99" spans="1:238" ht="15.75" customHeight="1" x14ac:dyDescent="0.25">
      <c r="A99" s="838"/>
      <c r="B99" s="853"/>
      <c r="C99" s="854"/>
      <c r="D99" s="855"/>
      <c r="E99" s="855"/>
      <c r="F99" s="855"/>
      <c r="G99" s="855"/>
      <c r="H99" s="856"/>
      <c r="I99" s="856"/>
      <c r="J99" s="856"/>
      <c r="K99" s="857"/>
      <c r="L99" s="857"/>
      <c r="M99" s="857"/>
      <c r="N99" s="857"/>
      <c r="O99" s="857"/>
      <c r="P99" s="857"/>
      <c r="Q99" s="857"/>
      <c r="R99" s="857"/>
      <c r="S99" s="857"/>
      <c r="T99" s="858"/>
      <c r="U99" s="25"/>
      <c r="V99" s="25"/>
      <c r="W99" s="25"/>
      <c r="X99" s="25"/>
      <c r="Y99" s="25"/>
      <c r="Z99" s="25"/>
      <c r="AA99" s="25"/>
      <c r="AB99" s="25"/>
      <c r="AC99" s="25"/>
      <c r="AD99" s="25"/>
      <c r="AE99" s="25"/>
      <c r="AF99" s="25"/>
      <c r="AG99" s="25"/>
      <c r="AH99" s="25"/>
      <c r="AI99" s="25"/>
      <c r="AJ99" s="25"/>
      <c r="AK99" s="25"/>
      <c r="AL99" s="25"/>
      <c r="AM99" s="25"/>
      <c r="AN99" s="25"/>
      <c r="AO99" s="25"/>
      <c r="AP99" s="25"/>
      <c r="AQ99" s="25"/>
      <c r="AR99" s="25"/>
      <c r="AS99" s="25"/>
      <c r="AT99" s="25"/>
      <c r="AU99" s="25"/>
      <c r="AV99" s="25"/>
      <c r="AW99" s="25"/>
      <c r="AX99" s="25"/>
      <c r="AY99" s="25"/>
      <c r="AZ99" s="25"/>
      <c r="BA99" s="25"/>
      <c r="BB99" s="25"/>
      <c r="BC99" s="25"/>
      <c r="BD99" s="25"/>
      <c r="BE99" s="25"/>
      <c r="BF99" s="25"/>
      <c r="BG99" s="25"/>
      <c r="BH99" s="25"/>
      <c r="BI99" s="25"/>
      <c r="BJ99" s="25"/>
      <c r="BK99" s="25"/>
      <c r="BL99" s="25"/>
      <c r="BM99" s="25"/>
      <c r="BN99" s="25"/>
      <c r="BO99" s="25"/>
      <c r="BP99" s="25"/>
      <c r="BQ99" s="25"/>
      <c r="BR99" s="25"/>
      <c r="BS99" s="25"/>
      <c r="BT99" s="25"/>
      <c r="BU99" s="25"/>
      <c r="BV99" s="25"/>
      <c r="BW99" s="25"/>
      <c r="BX99" s="25"/>
      <c r="BY99" s="25"/>
      <c r="BZ99" s="25"/>
      <c r="CA99" s="25"/>
      <c r="CB99" s="25"/>
      <c r="CC99" s="25"/>
      <c r="CD99" s="25"/>
      <c r="CE99" s="25"/>
      <c r="CF99" s="25"/>
      <c r="CG99" s="25"/>
      <c r="CH99" s="25"/>
      <c r="CI99" s="25"/>
      <c r="CJ99" s="25"/>
      <c r="CK99" s="25"/>
      <c r="CL99" s="25"/>
      <c r="CM99" s="25"/>
      <c r="CN99" s="25"/>
      <c r="CO99" s="25"/>
      <c r="CP99" s="25"/>
      <c r="CQ99" s="25"/>
      <c r="CR99" s="25"/>
      <c r="CS99" s="25"/>
      <c r="CT99" s="25"/>
      <c r="CU99" s="25"/>
      <c r="CV99" s="25"/>
      <c r="CW99" s="25"/>
      <c r="CX99" s="25"/>
      <c r="CY99" s="25"/>
      <c r="CZ99" s="25"/>
      <c r="DA99" s="25"/>
      <c r="DB99" s="25"/>
      <c r="DC99" s="25"/>
      <c r="DD99" s="25"/>
      <c r="DE99" s="25"/>
      <c r="DF99" s="25"/>
      <c r="DG99" s="25"/>
      <c r="DH99" s="25"/>
      <c r="DI99" s="25"/>
      <c r="DJ99" s="25"/>
      <c r="DK99" s="25"/>
      <c r="DL99" s="25"/>
      <c r="DM99" s="25"/>
      <c r="DN99" s="25"/>
      <c r="DO99" s="25"/>
      <c r="DP99" s="25"/>
      <c r="DQ99" s="25"/>
      <c r="DR99" s="25"/>
      <c r="DS99" s="25"/>
      <c r="DT99" s="25"/>
      <c r="DU99" s="25"/>
      <c r="DV99" s="25"/>
      <c r="DW99" s="25"/>
      <c r="DX99" s="25"/>
      <c r="DY99" s="25"/>
      <c r="DZ99" s="25"/>
      <c r="EA99" s="25"/>
      <c r="EB99" s="25"/>
      <c r="EC99" s="25"/>
      <c r="ED99" s="25"/>
      <c r="EE99" s="25"/>
      <c r="EF99" s="25"/>
      <c r="EG99" s="25"/>
      <c r="EH99" s="25"/>
      <c r="EI99" s="25"/>
      <c r="EJ99" s="25"/>
      <c r="EK99" s="25"/>
      <c r="EL99" s="25"/>
      <c r="EM99" s="25"/>
      <c r="EN99" s="25"/>
      <c r="EO99" s="25"/>
      <c r="EP99" s="25"/>
      <c r="EQ99" s="25"/>
      <c r="ER99" s="25"/>
      <c r="ES99" s="25"/>
      <c r="ET99" s="25"/>
      <c r="EU99" s="25"/>
      <c r="EV99" s="25"/>
      <c r="EW99" s="25"/>
      <c r="EX99" s="25"/>
      <c r="EY99" s="25"/>
      <c r="EZ99" s="25"/>
      <c r="FA99" s="25"/>
      <c r="FB99" s="25"/>
      <c r="FC99" s="25"/>
      <c r="FD99" s="25"/>
      <c r="FE99" s="25"/>
      <c r="FF99" s="25"/>
      <c r="FG99" s="25"/>
      <c r="FH99" s="25"/>
      <c r="FI99" s="25"/>
      <c r="FJ99" s="25"/>
      <c r="FK99" s="25"/>
      <c r="FL99" s="25"/>
      <c r="FM99" s="25"/>
      <c r="FN99" s="25"/>
      <c r="FO99" s="25"/>
      <c r="FP99" s="25"/>
      <c r="FQ99" s="25"/>
      <c r="FR99" s="25"/>
      <c r="FS99" s="25"/>
      <c r="FT99" s="25"/>
      <c r="FU99" s="25"/>
      <c r="FV99" s="25"/>
      <c r="FW99" s="25"/>
      <c r="FX99" s="25"/>
      <c r="FY99" s="25"/>
      <c r="FZ99" s="25"/>
      <c r="GA99" s="25"/>
      <c r="GB99" s="25"/>
      <c r="GC99" s="25"/>
      <c r="GD99" s="25"/>
      <c r="GE99" s="25"/>
      <c r="GF99" s="25"/>
      <c r="GG99" s="25"/>
      <c r="GH99" s="25"/>
      <c r="GI99" s="25"/>
      <c r="GJ99" s="25"/>
      <c r="GK99" s="25"/>
      <c r="GL99" s="25"/>
      <c r="GM99" s="25"/>
      <c r="GN99" s="25"/>
      <c r="GO99" s="25"/>
      <c r="GP99" s="25"/>
      <c r="GQ99" s="25"/>
      <c r="GR99" s="25"/>
      <c r="GS99" s="25"/>
      <c r="GT99" s="25"/>
      <c r="GU99" s="25"/>
      <c r="GV99" s="25"/>
      <c r="GW99" s="25"/>
      <c r="GX99" s="25"/>
      <c r="GY99" s="25"/>
      <c r="GZ99" s="25"/>
      <c r="HA99" s="25"/>
      <c r="HB99" s="25"/>
      <c r="HC99" s="25"/>
      <c r="HD99" s="25"/>
      <c r="HE99" s="25"/>
      <c r="HF99" s="25"/>
      <c r="HG99" s="25"/>
      <c r="HH99" s="25"/>
      <c r="HI99" s="25"/>
      <c r="HJ99" s="25"/>
      <c r="HK99" s="25"/>
      <c r="HL99" s="25"/>
      <c r="HM99" s="25"/>
      <c r="HN99" s="25"/>
      <c r="HO99" s="25"/>
      <c r="HP99" s="25"/>
      <c r="HQ99" s="25"/>
      <c r="HR99" s="25"/>
      <c r="HS99" s="25"/>
      <c r="HT99" s="25"/>
      <c r="HU99" s="25"/>
      <c r="HV99" s="25"/>
      <c r="HW99" s="25"/>
      <c r="HX99" s="25"/>
      <c r="HY99" s="25"/>
      <c r="HZ99" s="25"/>
      <c r="IA99" s="25"/>
      <c r="IB99" s="25"/>
      <c r="IC99" s="25"/>
      <c r="ID99" s="25"/>
    </row>
    <row r="100" spans="1:238" s="25" customFormat="1" ht="14.45" customHeight="1" x14ac:dyDescent="0.25">
      <c r="A100" s="795"/>
      <c r="B100" s="744"/>
      <c r="C100" s="745"/>
      <c r="D100" s="746"/>
      <c r="E100" s="746"/>
      <c r="F100" s="746"/>
      <c r="G100" s="746"/>
      <c r="H100" s="762"/>
      <c r="I100" s="762"/>
      <c r="J100" s="762"/>
      <c r="K100" s="762"/>
      <c r="L100" s="762"/>
      <c r="M100" s="762"/>
      <c r="N100" s="762"/>
      <c r="O100" s="762"/>
      <c r="P100" s="751"/>
      <c r="Q100" s="751"/>
      <c r="R100" s="751"/>
      <c r="S100" s="751"/>
      <c r="T100" s="751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F100" s="14"/>
      <c r="AG100" s="14"/>
      <c r="AH100" s="14"/>
      <c r="AI100" s="14"/>
      <c r="AJ100" s="14"/>
      <c r="AK100" s="14"/>
      <c r="AL100" s="14"/>
      <c r="AM100" s="14"/>
      <c r="AN100" s="14"/>
      <c r="AO100" s="14"/>
      <c r="AP100" s="14"/>
      <c r="AQ100" s="14"/>
      <c r="AR100" s="14"/>
      <c r="AS100" s="14"/>
      <c r="AT100" s="14"/>
      <c r="AU100" s="14"/>
      <c r="AV100" s="14"/>
      <c r="AW100" s="14"/>
      <c r="AX100" s="14"/>
      <c r="AY100" s="14"/>
      <c r="AZ100" s="14"/>
      <c r="BA100" s="14"/>
      <c r="BB100" s="14"/>
      <c r="BC100" s="14"/>
      <c r="BD100" s="14"/>
      <c r="BE100" s="14"/>
      <c r="BF100" s="14"/>
      <c r="BG100" s="14"/>
      <c r="BH100" s="14"/>
      <c r="BI100" s="14"/>
      <c r="BJ100" s="14"/>
      <c r="BK100" s="14"/>
      <c r="BL100" s="14"/>
      <c r="BM100" s="14"/>
      <c r="BN100" s="14"/>
      <c r="BO100" s="14"/>
      <c r="BP100" s="14"/>
      <c r="BQ100" s="14"/>
      <c r="BR100" s="14"/>
      <c r="BS100" s="14"/>
      <c r="BT100" s="14"/>
      <c r="BU100" s="14"/>
      <c r="BV100" s="14"/>
      <c r="BW100" s="14"/>
      <c r="BX100" s="14"/>
      <c r="BY100" s="14"/>
      <c r="BZ100" s="14"/>
      <c r="CA100" s="14"/>
      <c r="CB100" s="14"/>
      <c r="CC100" s="14"/>
      <c r="CD100" s="14"/>
      <c r="CE100" s="14"/>
      <c r="CF100" s="14"/>
      <c r="CG100" s="14"/>
      <c r="CH100" s="14"/>
      <c r="CI100" s="14"/>
      <c r="CJ100" s="14"/>
      <c r="CK100" s="14"/>
      <c r="CL100" s="14"/>
      <c r="CM100" s="14"/>
      <c r="CN100" s="14"/>
      <c r="CO100" s="14"/>
      <c r="CP100" s="14"/>
      <c r="CQ100" s="14"/>
      <c r="CR100" s="14"/>
      <c r="CS100" s="14"/>
      <c r="CT100" s="14"/>
      <c r="CU100" s="14"/>
      <c r="CV100" s="14"/>
      <c r="CW100" s="14"/>
      <c r="CX100" s="14"/>
      <c r="CY100" s="14"/>
      <c r="CZ100" s="14"/>
      <c r="DA100" s="14"/>
      <c r="DB100" s="14"/>
      <c r="DC100" s="14"/>
      <c r="DD100" s="14"/>
      <c r="DE100" s="14"/>
      <c r="DF100" s="14"/>
      <c r="DG100" s="14"/>
      <c r="DH100" s="14"/>
      <c r="DI100" s="14"/>
      <c r="DJ100" s="14"/>
      <c r="DK100" s="14"/>
      <c r="DL100" s="14"/>
      <c r="DM100" s="14"/>
      <c r="DN100" s="14"/>
      <c r="DO100" s="14"/>
      <c r="DP100" s="14"/>
      <c r="DQ100" s="14"/>
      <c r="DR100" s="14"/>
      <c r="DS100" s="14"/>
      <c r="DT100" s="14"/>
      <c r="DU100" s="14"/>
      <c r="DV100" s="14"/>
      <c r="DW100" s="14"/>
      <c r="DX100" s="14"/>
      <c r="DY100" s="14"/>
      <c r="DZ100" s="14"/>
      <c r="EA100" s="14"/>
      <c r="EB100" s="14"/>
      <c r="EC100" s="14"/>
      <c r="ED100" s="14"/>
      <c r="EE100" s="14"/>
      <c r="EF100" s="14"/>
      <c r="EG100" s="14"/>
      <c r="EH100" s="14"/>
      <c r="EI100" s="14"/>
      <c r="EJ100" s="14"/>
      <c r="EK100" s="14"/>
      <c r="EL100" s="14"/>
      <c r="EM100" s="14"/>
      <c r="EN100" s="14"/>
      <c r="EO100" s="14"/>
      <c r="EP100" s="14"/>
      <c r="EQ100" s="14"/>
      <c r="ER100" s="14"/>
      <c r="ES100" s="14"/>
      <c r="ET100" s="14"/>
      <c r="EU100" s="14"/>
      <c r="EV100" s="14"/>
      <c r="EW100" s="14"/>
      <c r="EX100" s="14"/>
      <c r="EY100" s="14"/>
      <c r="EZ100" s="14"/>
      <c r="FA100" s="14"/>
      <c r="FB100" s="14"/>
      <c r="FC100" s="14"/>
      <c r="FD100" s="14"/>
      <c r="FE100" s="14"/>
      <c r="FF100" s="14"/>
      <c r="FG100" s="14"/>
      <c r="FH100" s="14"/>
      <c r="FI100" s="14"/>
      <c r="FJ100" s="14"/>
      <c r="FK100" s="14"/>
      <c r="FL100" s="14"/>
      <c r="FM100" s="14"/>
      <c r="FN100" s="14"/>
      <c r="FO100" s="14"/>
      <c r="FP100" s="14"/>
      <c r="FQ100" s="14"/>
      <c r="FR100" s="14"/>
      <c r="FS100" s="14"/>
      <c r="FT100" s="14"/>
      <c r="FU100" s="14"/>
      <c r="FV100" s="14"/>
      <c r="FW100" s="14"/>
      <c r="FX100" s="14"/>
      <c r="FY100" s="14"/>
      <c r="FZ100" s="14"/>
      <c r="GA100" s="14"/>
      <c r="GB100" s="14"/>
      <c r="GC100" s="14"/>
      <c r="GD100" s="14"/>
      <c r="GE100" s="14"/>
      <c r="GF100" s="14"/>
      <c r="GG100" s="14"/>
      <c r="GH100" s="14"/>
      <c r="GI100" s="14"/>
      <c r="GJ100" s="14"/>
      <c r="GK100" s="14"/>
      <c r="GL100" s="14"/>
      <c r="GM100" s="14"/>
      <c r="GN100" s="14"/>
      <c r="GO100" s="14"/>
      <c r="GP100" s="14"/>
      <c r="GQ100" s="14"/>
      <c r="GR100" s="14"/>
      <c r="GS100" s="14"/>
      <c r="GT100" s="14"/>
      <c r="GU100" s="14"/>
      <c r="GV100" s="14"/>
      <c r="GW100" s="14"/>
      <c r="GX100" s="14"/>
      <c r="GY100" s="14"/>
      <c r="GZ100" s="14"/>
      <c r="HA100" s="14"/>
      <c r="HB100" s="14"/>
      <c r="HC100" s="14"/>
      <c r="HD100" s="14"/>
      <c r="HE100" s="14"/>
      <c r="HF100" s="14"/>
      <c r="HG100" s="14"/>
      <c r="HH100" s="14"/>
      <c r="HI100" s="14"/>
      <c r="HJ100" s="14"/>
      <c r="HK100" s="14"/>
      <c r="HL100" s="14"/>
      <c r="HM100" s="14"/>
      <c r="HN100" s="14"/>
      <c r="HO100" s="14"/>
      <c r="HP100" s="14"/>
      <c r="HQ100" s="14"/>
      <c r="HR100" s="14"/>
      <c r="HS100" s="14"/>
      <c r="HT100" s="14"/>
      <c r="HU100" s="14"/>
      <c r="HV100" s="14"/>
      <c r="HW100" s="14"/>
      <c r="HX100" s="14"/>
      <c r="HY100" s="14"/>
      <c r="HZ100" s="14"/>
      <c r="IA100" s="14"/>
      <c r="IB100" s="14"/>
      <c r="IC100" s="14"/>
      <c r="ID100" s="14"/>
    </row>
    <row r="101" spans="1:238" s="25" customFormat="1" ht="15.75" customHeight="1" x14ac:dyDescent="0.25">
      <c r="A101" s="795" t="s">
        <v>136</v>
      </c>
      <c r="B101" s="739" t="s">
        <v>594</v>
      </c>
      <c r="C101" s="740">
        <f>C21+C36+C60</f>
        <v>0</v>
      </c>
      <c r="D101" s="740">
        <f>D21+D36+D60</f>
        <v>0</v>
      </c>
      <c r="E101" s="740"/>
      <c r="F101" s="740"/>
      <c r="G101" s="740">
        <f>G21+G36+G60</f>
        <v>0</v>
      </c>
      <c r="H101" s="740">
        <f>H21+H36+H60</f>
        <v>0</v>
      </c>
      <c r="I101" s="740">
        <f>I21+I36+I60</f>
        <v>0</v>
      </c>
      <c r="J101" s="740">
        <f>J21+J36+J60</f>
        <v>0</v>
      </c>
      <c r="K101" s="740">
        <f t="shared" ref="K101:T101" si="17">K21+K36+K98+K89</f>
        <v>189</v>
      </c>
      <c r="L101" s="740">
        <f t="shared" si="17"/>
        <v>189</v>
      </c>
      <c r="M101" s="740">
        <f t="shared" si="17"/>
        <v>0</v>
      </c>
      <c r="N101" s="740">
        <f t="shared" si="17"/>
        <v>0</v>
      </c>
      <c r="O101" s="740">
        <f t="shared" si="17"/>
        <v>189</v>
      </c>
      <c r="P101" s="740">
        <f t="shared" si="17"/>
        <v>189</v>
      </c>
      <c r="Q101" s="740">
        <f t="shared" si="17"/>
        <v>0</v>
      </c>
      <c r="R101" s="740">
        <f t="shared" si="17"/>
        <v>0</v>
      </c>
      <c r="S101" s="796">
        <f t="shared" si="17"/>
        <v>189</v>
      </c>
      <c r="T101" s="796">
        <f t="shared" si="17"/>
        <v>189</v>
      </c>
    </row>
    <row r="102" spans="1:238" s="25" customFormat="1" ht="14.45" customHeight="1" x14ac:dyDescent="0.25">
      <c r="A102" s="795"/>
      <c r="B102" s="749"/>
      <c r="C102" s="750"/>
      <c r="D102" s="751"/>
      <c r="E102" s="751"/>
      <c r="F102" s="751"/>
      <c r="G102" s="751"/>
      <c r="H102" s="752"/>
      <c r="I102" s="752"/>
      <c r="J102" s="752"/>
      <c r="K102" s="752"/>
      <c r="L102" s="751"/>
      <c r="M102" s="751"/>
      <c r="N102" s="751"/>
      <c r="O102" s="751"/>
      <c r="P102" s="766"/>
      <c r="Q102" s="797"/>
      <c r="R102" s="797"/>
      <c r="S102" s="798"/>
      <c r="T102" s="798"/>
    </row>
    <row r="103" spans="1:238" ht="14.45" customHeight="1" x14ac:dyDescent="0.25">
      <c r="A103" s="795" t="s">
        <v>139</v>
      </c>
      <c r="B103" s="739" t="s">
        <v>519</v>
      </c>
      <c r="C103" s="799">
        <f>C10+C12+C101</f>
        <v>9</v>
      </c>
      <c r="D103" s="800">
        <f>D10+D12+D101</f>
        <v>9</v>
      </c>
      <c r="E103" s="801">
        <f>E10++E12+E101</f>
        <v>0</v>
      </c>
      <c r="F103" s="801">
        <f>F101+F12+F10</f>
        <v>0</v>
      </c>
      <c r="G103" s="799">
        <f>G10+G12+G101</f>
        <v>39</v>
      </c>
      <c r="H103" s="799">
        <f>H10+H12+H101</f>
        <v>39</v>
      </c>
      <c r="I103" s="799">
        <f>I10+I12+I101</f>
        <v>0</v>
      </c>
      <c r="J103" s="799">
        <f>J10+J12+J101</f>
        <v>0</v>
      </c>
      <c r="K103" s="802">
        <f>K101</f>
        <v>189</v>
      </c>
      <c r="L103" s="802">
        <f>L10+L12+L101</f>
        <v>189</v>
      </c>
      <c r="M103" s="802">
        <f>M10+M12+M101</f>
        <v>0</v>
      </c>
      <c r="N103" s="802">
        <f>N10+N12+N101</f>
        <v>0</v>
      </c>
      <c r="O103" s="742">
        <f>C103+G103+K103</f>
        <v>237</v>
      </c>
      <c r="P103" s="757">
        <f>P101+P12+P10</f>
        <v>237</v>
      </c>
      <c r="Q103" s="803">
        <f>Q10+Q12+Q101</f>
        <v>0</v>
      </c>
      <c r="R103" s="804">
        <f>R10+R12+R101</f>
        <v>0</v>
      </c>
      <c r="S103" s="742">
        <f>S10+S12+S101</f>
        <v>237</v>
      </c>
      <c r="T103" s="805">
        <f>T101+T12+T10</f>
        <v>237</v>
      </c>
      <c r="U103" s="348"/>
      <c r="V103" s="25"/>
      <c r="W103" s="25"/>
      <c r="X103" s="25"/>
      <c r="Y103" s="25"/>
      <c r="Z103" s="25"/>
      <c r="AA103" s="25"/>
      <c r="AB103" s="25"/>
      <c r="AC103" s="25"/>
      <c r="AD103" s="25"/>
      <c r="AE103" s="25"/>
      <c r="AF103" s="25"/>
      <c r="AG103" s="25"/>
      <c r="AH103" s="25"/>
      <c r="AI103" s="25"/>
      <c r="AJ103" s="25"/>
      <c r="AK103" s="25"/>
      <c r="AL103" s="25"/>
      <c r="AM103" s="25"/>
      <c r="AN103" s="25"/>
      <c r="AO103" s="25"/>
      <c r="AP103" s="25"/>
      <c r="AQ103" s="25"/>
      <c r="AR103" s="25"/>
      <c r="AS103" s="25"/>
      <c r="AT103" s="25"/>
      <c r="AU103" s="25"/>
      <c r="AV103" s="25"/>
      <c r="AW103" s="25"/>
      <c r="AX103" s="25"/>
      <c r="AY103" s="25"/>
      <c r="AZ103" s="25"/>
      <c r="BA103" s="25"/>
      <c r="BB103" s="25"/>
      <c r="BC103" s="25"/>
      <c r="BD103" s="25"/>
      <c r="BE103" s="25"/>
      <c r="BF103" s="25"/>
      <c r="BG103" s="25"/>
      <c r="BH103" s="25"/>
      <c r="BI103" s="25"/>
      <c r="BJ103" s="25"/>
      <c r="BK103" s="25"/>
      <c r="BL103" s="25"/>
      <c r="BM103" s="25"/>
      <c r="BN103" s="25"/>
      <c r="BO103" s="25"/>
      <c r="BP103" s="25"/>
      <c r="BQ103" s="25"/>
      <c r="BR103" s="25"/>
      <c r="BS103" s="25"/>
      <c r="BT103" s="25"/>
      <c r="BU103" s="25"/>
      <c r="BV103" s="25"/>
      <c r="BW103" s="25"/>
      <c r="BX103" s="25"/>
      <c r="BY103" s="25"/>
      <c r="BZ103" s="25"/>
      <c r="CA103" s="25"/>
      <c r="CB103" s="25"/>
      <c r="CC103" s="25"/>
      <c r="CD103" s="25"/>
      <c r="CE103" s="25"/>
      <c r="CF103" s="25"/>
      <c r="CG103" s="25"/>
      <c r="CH103" s="25"/>
      <c r="CI103" s="25"/>
      <c r="CJ103" s="25"/>
      <c r="CK103" s="25"/>
      <c r="CL103" s="25"/>
      <c r="CM103" s="25"/>
      <c r="CN103" s="25"/>
      <c r="CO103" s="25"/>
      <c r="CP103" s="25"/>
      <c r="CQ103" s="25"/>
      <c r="CR103" s="25"/>
      <c r="CS103" s="25"/>
      <c r="CT103" s="25"/>
      <c r="CU103" s="25"/>
      <c r="CV103" s="25"/>
      <c r="CW103" s="25"/>
      <c r="CX103" s="25"/>
      <c r="CY103" s="25"/>
      <c r="CZ103" s="25"/>
      <c r="DA103" s="25"/>
      <c r="DB103" s="25"/>
      <c r="DC103" s="25"/>
      <c r="DD103" s="25"/>
      <c r="DE103" s="25"/>
      <c r="DF103" s="25"/>
      <c r="DG103" s="25"/>
      <c r="DH103" s="25"/>
      <c r="DI103" s="25"/>
      <c r="DJ103" s="25"/>
      <c r="DK103" s="25"/>
      <c r="DL103" s="25"/>
      <c r="DM103" s="25"/>
      <c r="DN103" s="25"/>
      <c r="DO103" s="25"/>
      <c r="DP103" s="25"/>
      <c r="DQ103" s="25"/>
      <c r="DR103" s="25"/>
      <c r="DS103" s="25"/>
      <c r="DT103" s="25"/>
      <c r="DU103" s="25"/>
      <c r="DV103" s="25"/>
      <c r="DW103" s="25"/>
      <c r="DX103" s="25"/>
      <c r="DY103" s="25"/>
      <c r="DZ103" s="25"/>
      <c r="EA103" s="25"/>
      <c r="EB103" s="25"/>
      <c r="EC103" s="25"/>
      <c r="ED103" s="25"/>
      <c r="EE103" s="25"/>
      <c r="EF103" s="25"/>
      <c r="EG103" s="25"/>
      <c r="EH103" s="25"/>
      <c r="EI103" s="25"/>
      <c r="EJ103" s="25"/>
      <c r="EK103" s="25"/>
      <c r="EL103" s="25"/>
      <c r="EM103" s="25"/>
      <c r="EN103" s="25"/>
      <c r="EO103" s="25"/>
      <c r="EP103" s="25"/>
      <c r="EQ103" s="25"/>
      <c r="ER103" s="25"/>
      <c r="ES103" s="25"/>
      <c r="ET103" s="25"/>
      <c r="EU103" s="25"/>
      <c r="EV103" s="25"/>
      <c r="EW103" s="25"/>
      <c r="EX103" s="25"/>
      <c r="EY103" s="25"/>
      <c r="EZ103" s="25"/>
      <c r="FA103" s="25"/>
      <c r="FB103" s="25"/>
      <c r="FC103" s="25"/>
      <c r="FD103" s="25"/>
      <c r="FE103" s="25"/>
      <c r="FF103" s="25"/>
      <c r="FG103" s="25"/>
      <c r="FH103" s="25"/>
      <c r="FI103" s="25"/>
      <c r="FJ103" s="25"/>
      <c r="FK103" s="25"/>
      <c r="FL103" s="25"/>
      <c r="FM103" s="25"/>
      <c r="FN103" s="25"/>
      <c r="FO103" s="25"/>
      <c r="FP103" s="25"/>
      <c r="FQ103" s="25"/>
      <c r="FR103" s="25"/>
      <c r="FS103" s="25"/>
      <c r="FT103" s="25"/>
      <c r="FU103" s="25"/>
      <c r="FV103" s="25"/>
      <c r="FW103" s="25"/>
      <c r="FX103" s="25"/>
      <c r="FY103" s="25"/>
      <c r="FZ103" s="25"/>
      <c r="GA103" s="25"/>
      <c r="GB103" s="25"/>
      <c r="GC103" s="25"/>
      <c r="GD103" s="25"/>
      <c r="GE103" s="25"/>
      <c r="GF103" s="25"/>
      <c r="GG103" s="25"/>
      <c r="GH103" s="25"/>
      <c r="GI103" s="25"/>
      <c r="GJ103" s="25"/>
      <c r="GK103" s="25"/>
      <c r="GL103" s="25"/>
      <c r="GM103" s="25"/>
      <c r="GN103" s="25"/>
      <c r="GO103" s="25"/>
      <c r="GP103" s="25"/>
      <c r="GQ103" s="25"/>
      <c r="GR103" s="25"/>
      <c r="GS103" s="25"/>
      <c r="GT103" s="25"/>
      <c r="GU103" s="25"/>
      <c r="GV103" s="25"/>
      <c r="GW103" s="25"/>
      <c r="GX103" s="25"/>
      <c r="GY103" s="25"/>
      <c r="GZ103" s="25"/>
      <c r="HA103" s="25"/>
      <c r="HB103" s="25"/>
      <c r="HC103" s="25"/>
      <c r="HD103" s="25"/>
      <c r="HE103" s="25"/>
      <c r="HF103" s="25"/>
      <c r="HG103" s="25"/>
      <c r="HH103" s="25"/>
      <c r="HI103" s="25"/>
      <c r="HJ103" s="25"/>
      <c r="HK103" s="25"/>
      <c r="HL103" s="25"/>
      <c r="HM103" s="25"/>
      <c r="HN103" s="25"/>
      <c r="HO103" s="25"/>
      <c r="HP103" s="25"/>
      <c r="HQ103" s="25"/>
      <c r="HR103" s="25"/>
      <c r="HS103" s="25"/>
      <c r="HT103" s="25"/>
      <c r="HU103" s="25"/>
      <c r="HV103" s="25"/>
      <c r="HW103" s="25"/>
      <c r="HX103" s="25"/>
      <c r="HY103" s="25"/>
      <c r="HZ103" s="25"/>
      <c r="IA103" s="25"/>
      <c r="IB103" s="25"/>
      <c r="IC103" s="25"/>
      <c r="ID103" s="25"/>
    </row>
    <row r="104" spans="1:238" ht="15.75" customHeight="1" x14ac:dyDescent="0.25">
      <c r="A104" s="743"/>
      <c r="B104" s="777"/>
      <c r="C104" s="768"/>
      <c r="D104" s="747"/>
      <c r="E104" s="747"/>
      <c r="F104" s="747"/>
      <c r="G104" s="747"/>
      <c r="H104" s="747"/>
      <c r="I104" s="747"/>
      <c r="J104" s="747"/>
      <c r="K104" s="747"/>
      <c r="L104" s="747"/>
      <c r="M104" s="747"/>
      <c r="N104" s="747"/>
      <c r="O104" s="806"/>
      <c r="P104" s="806"/>
      <c r="Q104" s="807"/>
      <c r="R104" s="807"/>
      <c r="S104" s="807"/>
      <c r="T104" s="807"/>
    </row>
    <row r="105" spans="1:238" ht="30" customHeight="1" x14ac:dyDescent="0.25">
      <c r="A105" s="743"/>
      <c r="B105" s="1631" t="s">
        <v>789</v>
      </c>
      <c r="C105" s="1631"/>
      <c r="D105" s="1631"/>
      <c r="E105" s="1631"/>
      <c r="F105" s="1631"/>
      <c r="G105" s="1631"/>
      <c r="H105" s="1631"/>
      <c r="I105" s="1631"/>
      <c r="J105" s="1631"/>
      <c r="K105" s="1631"/>
      <c r="L105" s="1631"/>
      <c r="M105" s="1631"/>
      <c r="N105" s="1631"/>
      <c r="O105" s="1631"/>
      <c r="P105" s="1631"/>
      <c r="Q105" s="1631"/>
      <c r="R105" s="1631"/>
      <c r="S105" s="1631"/>
      <c r="T105" s="1631"/>
      <c r="U105" s="323"/>
    </row>
    <row r="106" spans="1:238" ht="29.25" customHeight="1" x14ac:dyDescent="0.25">
      <c r="A106" s="743"/>
      <c r="B106" s="1630" t="s">
        <v>798</v>
      </c>
      <c r="C106" s="1630"/>
      <c r="D106" s="1630"/>
      <c r="E106" s="1630"/>
      <c r="F106" s="1630"/>
      <c r="G106" s="1630"/>
      <c r="H106" s="1630"/>
      <c r="I106" s="1630"/>
      <c r="J106" s="1630"/>
      <c r="K106" s="1630"/>
      <c r="L106" s="1630"/>
      <c r="M106" s="1630"/>
      <c r="N106" s="1630"/>
      <c r="O106" s="1630"/>
      <c r="P106" s="1630"/>
      <c r="Q106" s="1630"/>
      <c r="R106" s="1630"/>
      <c r="S106" s="1630"/>
      <c r="T106" s="1630"/>
      <c r="U106" s="323"/>
    </row>
    <row r="107" spans="1:238" ht="13.9" customHeight="1" x14ac:dyDescent="0.25">
      <c r="A107" s="743"/>
      <c r="B107" s="808" t="s">
        <v>235</v>
      </c>
      <c r="C107" s="743"/>
      <c r="D107" s="743"/>
      <c r="E107" s="743"/>
      <c r="F107" s="743"/>
      <c r="G107" s="743"/>
      <c r="H107" s="743"/>
      <c r="I107" s="743"/>
      <c r="J107" s="743"/>
      <c r="K107" s="743"/>
      <c r="L107" s="743"/>
      <c r="M107" s="743"/>
      <c r="N107" s="743"/>
      <c r="O107" s="743"/>
      <c r="P107" s="743"/>
      <c r="Q107" s="743"/>
      <c r="R107" s="743"/>
      <c r="S107" s="743"/>
      <c r="T107" s="743"/>
    </row>
    <row r="108" spans="1:238" ht="13.9" customHeight="1" x14ac:dyDescent="0.25">
      <c r="A108" s="743"/>
      <c r="B108" s="808"/>
      <c r="C108" s="743"/>
      <c r="D108" s="743"/>
      <c r="E108" s="743"/>
      <c r="F108" s="743"/>
      <c r="G108" s="743"/>
      <c r="H108" s="743"/>
      <c r="I108" s="743"/>
      <c r="J108" s="743"/>
      <c r="K108" s="743"/>
      <c r="L108" s="743"/>
      <c r="M108" s="743"/>
      <c r="N108" s="743"/>
      <c r="O108" s="743"/>
      <c r="P108" s="743"/>
      <c r="Q108" s="743"/>
      <c r="R108" s="743"/>
      <c r="S108" s="743"/>
      <c r="T108" s="743"/>
    </row>
  </sheetData>
  <sheetProtection selectLockedCells="1" selectUnlockedCells="1"/>
  <mergeCells count="29">
    <mergeCell ref="B106:T106"/>
    <mergeCell ref="K7:L7"/>
    <mergeCell ref="M7:N7"/>
    <mergeCell ref="O7:P7"/>
    <mergeCell ref="Q7:R7"/>
    <mergeCell ref="B105:T105"/>
    <mergeCell ref="A1:T1"/>
    <mergeCell ref="A2:T2"/>
    <mergeCell ref="A3:T3"/>
    <mergeCell ref="K5:L5"/>
    <mergeCell ref="M5:N5"/>
    <mergeCell ref="O5:P5"/>
    <mergeCell ref="Q5:R5"/>
    <mergeCell ref="S5:T5"/>
    <mergeCell ref="E5:F5"/>
    <mergeCell ref="G5:H5"/>
    <mergeCell ref="A5:A8"/>
    <mergeCell ref="C5:D5"/>
    <mergeCell ref="I5:J5"/>
    <mergeCell ref="E7:F7"/>
    <mergeCell ref="G7:H7"/>
    <mergeCell ref="C7:D7"/>
    <mergeCell ref="O6:R6"/>
    <mergeCell ref="S6:T7"/>
    <mergeCell ref="C6:F6"/>
    <mergeCell ref="G6:J6"/>
    <mergeCell ref="B6:B8"/>
    <mergeCell ref="I7:J7"/>
    <mergeCell ref="K6:N6"/>
  </mergeCells>
  <pageMargins left="0.39370078740157483" right="0.19685039370078741" top="0.19685039370078741" bottom="0.19685039370078741" header="0.51181102362204722" footer="0.51181102362204722"/>
  <pageSetup paperSize="8" scale="78" firstPageNumber="0" orientation="portrait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sheetPr>
    <tabColor rgb="FF00B0F0"/>
    <pageSetUpPr fitToPage="1"/>
  </sheetPr>
  <dimension ref="A1:AI48"/>
  <sheetViews>
    <sheetView topLeftCell="A7" workbookViewId="0">
      <selection activeCell="L34" sqref="L34"/>
    </sheetView>
  </sheetViews>
  <sheetFormatPr defaultRowHeight="12.75" x14ac:dyDescent="0.2"/>
  <cols>
    <col min="2" max="2" width="21.85546875" customWidth="1"/>
    <col min="3" max="3" width="63.7109375" customWidth="1"/>
    <col min="4" max="4" width="15.140625" customWidth="1"/>
  </cols>
  <sheetData>
    <row r="1" spans="1:35" ht="15" x14ac:dyDescent="0.25">
      <c r="A1" s="1628" t="s">
        <v>1083</v>
      </c>
      <c r="B1" s="1628"/>
      <c r="C1" s="1628"/>
      <c r="D1" s="1628"/>
      <c r="E1" s="1628"/>
      <c r="F1" s="1628"/>
      <c r="G1" s="1628"/>
      <c r="H1" s="1628"/>
      <c r="I1" s="412"/>
      <c r="J1" s="412"/>
      <c r="K1" s="412"/>
      <c r="L1" s="412"/>
      <c r="M1" s="412"/>
      <c r="N1" s="412"/>
      <c r="O1" s="412"/>
      <c r="P1" s="412"/>
      <c r="Q1" s="412"/>
      <c r="R1" s="412"/>
      <c r="S1" s="412"/>
      <c r="T1" s="412"/>
      <c r="U1" s="412"/>
      <c r="V1" s="412"/>
      <c r="W1" s="412"/>
      <c r="X1" s="412"/>
      <c r="Y1" s="412"/>
      <c r="Z1" s="412"/>
      <c r="AA1" s="412"/>
      <c r="AB1" s="412"/>
      <c r="AC1" s="412"/>
      <c r="AD1" s="412"/>
      <c r="AE1" s="412"/>
      <c r="AF1" s="412"/>
      <c r="AG1" s="412"/>
      <c r="AH1" s="412"/>
      <c r="AI1" s="412"/>
    </row>
    <row r="2" spans="1:35" x14ac:dyDescent="0.2">
      <c r="C2" t="s">
        <v>271</v>
      </c>
    </row>
    <row r="3" spans="1:35" ht="14.25" x14ac:dyDescent="0.2">
      <c r="A3" s="1632" t="s">
        <v>260</v>
      </c>
      <c r="B3" s="1632"/>
      <c r="C3" s="1632"/>
      <c r="D3" s="1632"/>
      <c r="E3" s="1632"/>
      <c r="F3" s="1632"/>
      <c r="G3" s="1632"/>
      <c r="H3" s="1632"/>
    </row>
    <row r="4" spans="1:35" ht="14.25" x14ac:dyDescent="0.2">
      <c r="A4" s="1632" t="s">
        <v>261</v>
      </c>
      <c r="B4" s="1632"/>
      <c r="C4" s="1632"/>
      <c r="D4" s="1632"/>
      <c r="E4" s="1632"/>
      <c r="F4" s="1632"/>
      <c r="G4" s="1632"/>
      <c r="H4" s="1632"/>
    </row>
    <row r="5" spans="1:35" ht="14.25" x14ac:dyDescent="0.2">
      <c r="A5" s="1633" t="s">
        <v>52</v>
      </c>
      <c r="B5" s="1633"/>
      <c r="C5" s="1633"/>
      <c r="D5" s="1633"/>
      <c r="E5" s="1633"/>
      <c r="F5" s="1633"/>
      <c r="G5" s="1633"/>
      <c r="H5" s="1633"/>
    </row>
    <row r="6" spans="1:35" ht="15" x14ac:dyDescent="0.25">
      <c r="A6" s="226"/>
      <c r="B6" s="376"/>
      <c r="C6" s="376"/>
      <c r="D6" s="376"/>
      <c r="E6" s="376"/>
    </row>
    <row r="7" spans="1:35" ht="14.25" customHeight="1" x14ac:dyDescent="0.2">
      <c r="A7" s="1634"/>
      <c r="B7" s="377" t="s">
        <v>54</v>
      </c>
      <c r="C7" s="377" t="s">
        <v>55</v>
      </c>
      <c r="D7" s="377" t="s">
        <v>56</v>
      </c>
      <c r="E7" s="377" t="s">
        <v>57</v>
      </c>
      <c r="F7" s="378" t="s">
        <v>411</v>
      </c>
      <c r="G7" s="378" t="s">
        <v>412</v>
      </c>
      <c r="H7" s="378" t="s">
        <v>413</v>
      </c>
    </row>
    <row r="8" spans="1:35" ht="14.25" customHeight="1" x14ac:dyDescent="0.2">
      <c r="A8" s="1634"/>
      <c r="B8" s="1635" t="s">
        <v>657</v>
      </c>
      <c r="C8" s="1636" t="s">
        <v>263</v>
      </c>
      <c r="D8" s="1637" t="s">
        <v>264</v>
      </c>
      <c r="E8" s="1638"/>
      <c r="F8" s="1639"/>
    </row>
    <row r="9" spans="1:35" ht="15.75" x14ac:dyDescent="0.25">
      <c r="A9" s="1634"/>
      <c r="B9" s="1635"/>
      <c r="C9" s="1636"/>
      <c r="D9" s="1637"/>
      <c r="E9" s="229" t="s">
        <v>746</v>
      </c>
      <c r="F9" s="379" t="s">
        <v>800</v>
      </c>
      <c r="G9" s="401" t="s">
        <v>870</v>
      </c>
      <c r="H9" s="401" t="s">
        <v>1070</v>
      </c>
    </row>
    <row r="10" spans="1:35" ht="15" x14ac:dyDescent="0.25">
      <c r="A10" s="380"/>
      <c r="B10" s="381" t="s">
        <v>270</v>
      </c>
      <c r="C10" s="382"/>
      <c r="D10" s="402"/>
      <c r="E10" s="382"/>
    </row>
    <row r="11" spans="1:35" ht="15" x14ac:dyDescent="0.25">
      <c r="A11" s="383" t="s">
        <v>420</v>
      </c>
      <c r="B11" s="384" t="s">
        <v>1084</v>
      </c>
      <c r="C11" s="385" t="s">
        <v>658</v>
      </c>
      <c r="D11" s="403" t="s">
        <v>276</v>
      </c>
      <c r="E11" s="386">
        <v>60</v>
      </c>
      <c r="F11" s="386">
        <v>60</v>
      </c>
      <c r="G11" s="386">
        <v>60</v>
      </c>
      <c r="H11" s="386">
        <f>G11</f>
        <v>60</v>
      </c>
    </row>
    <row r="12" spans="1:35" ht="15" x14ac:dyDescent="0.25">
      <c r="A12" s="383" t="s">
        <v>428</v>
      </c>
      <c r="B12" s="384" t="s">
        <v>659</v>
      </c>
      <c r="C12" s="724" t="s">
        <v>1153</v>
      </c>
      <c r="D12" s="1088" t="s">
        <v>276</v>
      </c>
      <c r="E12" s="1050">
        <v>188</v>
      </c>
      <c r="F12" s="1050">
        <v>188</v>
      </c>
      <c r="G12" s="1050">
        <v>188</v>
      </c>
      <c r="H12" s="1050">
        <f t="shared" ref="H12:H45" si="0">G12</f>
        <v>188</v>
      </c>
    </row>
    <row r="13" spans="1:35" ht="25.5" customHeight="1" x14ac:dyDescent="0.25">
      <c r="A13" s="383" t="s">
        <v>429</v>
      </c>
      <c r="B13" s="387" t="s">
        <v>1085</v>
      </c>
      <c r="C13" s="388" t="s">
        <v>1086</v>
      </c>
      <c r="D13" s="404" t="s">
        <v>276</v>
      </c>
      <c r="E13" s="389">
        <v>237</v>
      </c>
      <c r="F13" s="389">
        <v>237</v>
      </c>
      <c r="G13" s="389">
        <v>237</v>
      </c>
      <c r="H13" s="386">
        <f t="shared" si="0"/>
        <v>237</v>
      </c>
    </row>
    <row r="14" spans="1:35" ht="15" x14ac:dyDescent="0.25">
      <c r="A14" s="383" t="s">
        <v>430</v>
      </c>
      <c r="B14" s="384" t="s">
        <v>1087</v>
      </c>
      <c r="C14" s="385" t="s">
        <v>660</v>
      </c>
      <c r="D14" s="403" t="s">
        <v>276</v>
      </c>
      <c r="E14" s="386">
        <v>1016</v>
      </c>
      <c r="F14" s="386">
        <v>1016</v>
      </c>
      <c r="G14" s="386">
        <v>1016</v>
      </c>
      <c r="H14" s="386">
        <f t="shared" si="0"/>
        <v>1016</v>
      </c>
    </row>
    <row r="15" spans="1:35" ht="15" x14ac:dyDescent="0.25">
      <c r="A15" s="383" t="s">
        <v>431</v>
      </c>
      <c r="B15" s="384" t="s">
        <v>661</v>
      </c>
      <c r="C15" s="385" t="s">
        <v>662</v>
      </c>
      <c r="D15" s="403" t="s">
        <v>276</v>
      </c>
      <c r="E15" s="386">
        <v>97</v>
      </c>
      <c r="F15" s="386">
        <v>97</v>
      </c>
      <c r="G15" s="386">
        <v>97</v>
      </c>
      <c r="H15" s="386">
        <f t="shared" si="0"/>
        <v>97</v>
      </c>
    </row>
    <row r="16" spans="1:35" ht="15" x14ac:dyDescent="0.25">
      <c r="A16" s="383" t="s">
        <v>432</v>
      </c>
      <c r="B16" s="384" t="s">
        <v>1088</v>
      </c>
      <c r="C16" s="724" t="s">
        <v>663</v>
      </c>
      <c r="D16" s="1088">
        <v>44196</v>
      </c>
      <c r="E16" s="386">
        <v>1200</v>
      </c>
      <c r="F16" s="386">
        <v>1200</v>
      </c>
      <c r="G16" s="386"/>
      <c r="H16" s="386"/>
    </row>
    <row r="17" spans="1:8" ht="15" x14ac:dyDescent="0.25">
      <c r="A17" s="383" t="s">
        <v>433</v>
      </c>
      <c r="B17" s="385" t="s">
        <v>1089</v>
      </c>
      <c r="C17" s="385" t="s">
        <v>664</v>
      </c>
      <c r="D17" s="405" t="s">
        <v>276</v>
      </c>
      <c r="E17" s="386">
        <v>610</v>
      </c>
      <c r="F17" s="386">
        <v>610</v>
      </c>
      <c r="G17" s="386">
        <v>610</v>
      </c>
      <c r="H17" s="386">
        <f t="shared" si="0"/>
        <v>610</v>
      </c>
    </row>
    <row r="18" spans="1:8" ht="24.75" customHeight="1" x14ac:dyDescent="0.25">
      <c r="A18" s="383" t="s">
        <v>434</v>
      </c>
      <c r="B18" s="390" t="s">
        <v>1090</v>
      </c>
      <c r="C18" s="1089" t="s">
        <v>1091</v>
      </c>
      <c r="D18" s="1052">
        <v>44469</v>
      </c>
      <c r="E18" s="396">
        <v>3175</v>
      </c>
      <c r="F18" s="396">
        <v>3175</v>
      </c>
      <c r="G18" s="396">
        <v>3175</v>
      </c>
      <c r="H18" s="1050">
        <f t="shared" si="0"/>
        <v>3175</v>
      </c>
    </row>
    <row r="19" spans="1:8" ht="20.25" customHeight="1" x14ac:dyDescent="0.25">
      <c r="A19" s="383" t="s">
        <v>435</v>
      </c>
      <c r="B19" s="390" t="s">
        <v>665</v>
      </c>
      <c r="C19" s="391" t="s">
        <v>666</v>
      </c>
      <c r="D19" s="406" t="s">
        <v>276</v>
      </c>
      <c r="E19" s="392">
        <v>249</v>
      </c>
      <c r="F19" s="392">
        <v>249</v>
      </c>
      <c r="G19" s="392">
        <v>249</v>
      </c>
      <c r="H19" s="386">
        <f t="shared" si="0"/>
        <v>249</v>
      </c>
    </row>
    <row r="20" spans="1:8" ht="27.75" customHeight="1" x14ac:dyDescent="0.25">
      <c r="A20" s="383" t="s">
        <v>464</v>
      </c>
      <c r="B20" s="390" t="s">
        <v>1092</v>
      </c>
      <c r="C20" s="391" t="s">
        <v>1093</v>
      </c>
      <c r="D20" s="406" t="s">
        <v>276</v>
      </c>
      <c r="E20" s="392">
        <v>76</v>
      </c>
      <c r="F20" s="392">
        <v>76</v>
      </c>
      <c r="G20" s="392">
        <v>76</v>
      </c>
      <c r="H20" s="386">
        <f t="shared" si="0"/>
        <v>76</v>
      </c>
    </row>
    <row r="21" spans="1:8" ht="28.5" customHeight="1" x14ac:dyDescent="0.25">
      <c r="A21" s="383" t="s">
        <v>465</v>
      </c>
      <c r="B21" s="390" t="s">
        <v>1094</v>
      </c>
      <c r="C21" s="391" t="s">
        <v>1095</v>
      </c>
      <c r="D21" s="406" t="s">
        <v>276</v>
      </c>
      <c r="E21" s="392">
        <v>229</v>
      </c>
      <c r="F21" s="392">
        <v>229</v>
      </c>
      <c r="G21" s="392">
        <v>229</v>
      </c>
      <c r="H21" s="386">
        <f t="shared" si="0"/>
        <v>229</v>
      </c>
    </row>
    <row r="22" spans="1:8" ht="48" customHeight="1" x14ac:dyDescent="0.25">
      <c r="A22" s="383" t="s">
        <v>466</v>
      </c>
      <c r="B22" s="393" t="s">
        <v>667</v>
      </c>
      <c r="C22" s="407" t="s">
        <v>1096</v>
      </c>
      <c r="D22" s="408" t="s">
        <v>276</v>
      </c>
      <c r="E22" s="409">
        <v>76</v>
      </c>
      <c r="F22" s="409">
        <v>76</v>
      </c>
      <c r="G22" s="409">
        <v>76</v>
      </c>
      <c r="H22" s="386">
        <f t="shared" si="0"/>
        <v>76</v>
      </c>
    </row>
    <row r="23" spans="1:8" ht="30" customHeight="1" x14ac:dyDescent="0.25">
      <c r="A23" s="383" t="s">
        <v>467</v>
      </c>
      <c r="B23" s="390"/>
      <c r="C23" s="391" t="s">
        <v>1097</v>
      </c>
      <c r="D23" s="406" t="s">
        <v>276</v>
      </c>
      <c r="E23" s="392">
        <v>152</v>
      </c>
      <c r="F23" s="392">
        <v>152</v>
      </c>
      <c r="G23" s="392">
        <v>152</v>
      </c>
      <c r="H23" s="386">
        <f t="shared" si="0"/>
        <v>152</v>
      </c>
    </row>
    <row r="24" spans="1:8" ht="33" customHeight="1" x14ac:dyDescent="0.25">
      <c r="A24" s="383" t="s">
        <v>468</v>
      </c>
      <c r="B24" s="390"/>
      <c r="C24" s="391" t="s">
        <v>669</v>
      </c>
      <c r="D24" s="406" t="s">
        <v>276</v>
      </c>
      <c r="E24" s="392">
        <v>318</v>
      </c>
      <c r="F24" s="392">
        <v>318</v>
      </c>
      <c r="G24" s="392">
        <v>318</v>
      </c>
      <c r="H24" s="386">
        <f t="shared" si="0"/>
        <v>318</v>
      </c>
    </row>
    <row r="25" spans="1:8" ht="15" x14ac:dyDescent="0.25">
      <c r="A25" s="383" t="s">
        <v>469</v>
      </c>
      <c r="B25" s="726"/>
      <c r="C25" s="726" t="s">
        <v>655</v>
      </c>
      <c r="D25" s="1052">
        <v>44089</v>
      </c>
      <c r="E25" s="396">
        <v>0</v>
      </c>
      <c r="F25" s="725">
        <v>0</v>
      </c>
      <c r="G25" s="725">
        <v>0</v>
      </c>
      <c r="H25" s="1050">
        <f t="shared" si="0"/>
        <v>0</v>
      </c>
    </row>
    <row r="26" spans="1:8" ht="15" x14ac:dyDescent="0.25">
      <c r="A26" s="383" t="s">
        <v>470</v>
      </c>
      <c r="B26" s="726">
        <v>40556</v>
      </c>
      <c r="C26" s="726" t="s">
        <v>1098</v>
      </c>
      <c r="D26" s="1052">
        <v>44208</v>
      </c>
      <c r="E26" s="396">
        <v>0</v>
      </c>
      <c r="F26" s="725">
        <v>0</v>
      </c>
      <c r="G26" s="725">
        <v>0</v>
      </c>
      <c r="H26" s="1050">
        <f t="shared" si="0"/>
        <v>0</v>
      </c>
    </row>
    <row r="27" spans="1:8" ht="15.75" x14ac:dyDescent="0.25">
      <c r="A27" s="383" t="s">
        <v>471</v>
      </c>
      <c r="B27" s="395" t="s">
        <v>674</v>
      </c>
      <c r="C27" s="395" t="s">
        <v>675</v>
      </c>
      <c r="D27" s="400" t="s">
        <v>276</v>
      </c>
      <c r="E27" s="399">
        <v>131</v>
      </c>
      <c r="F27" s="397">
        <v>131</v>
      </c>
      <c r="G27" s="397">
        <v>131</v>
      </c>
      <c r="H27" s="386">
        <f t="shared" si="0"/>
        <v>131</v>
      </c>
    </row>
    <row r="28" spans="1:8" ht="15.75" x14ac:dyDescent="0.25">
      <c r="A28" s="383" t="s">
        <v>472</v>
      </c>
      <c r="B28" s="395" t="s">
        <v>1099</v>
      </c>
      <c r="C28" s="395" t="s">
        <v>1100</v>
      </c>
      <c r="D28" s="400" t="s">
        <v>276</v>
      </c>
      <c r="E28" s="399">
        <v>686</v>
      </c>
      <c r="F28" s="397">
        <v>686</v>
      </c>
      <c r="G28" s="397">
        <v>686</v>
      </c>
      <c r="H28" s="386">
        <f t="shared" si="0"/>
        <v>686</v>
      </c>
    </row>
    <row r="29" spans="1:8" ht="15.75" x14ac:dyDescent="0.25">
      <c r="A29" s="383" t="s">
        <v>473</v>
      </c>
      <c r="B29" s="399"/>
      <c r="C29" s="395" t="s">
        <v>673</v>
      </c>
      <c r="D29" s="400" t="s">
        <v>276</v>
      </c>
      <c r="E29" s="1051">
        <v>4033</v>
      </c>
      <c r="F29" s="394">
        <v>4033</v>
      </c>
      <c r="G29" s="394">
        <v>4033</v>
      </c>
      <c r="H29" s="386">
        <f t="shared" si="0"/>
        <v>4033</v>
      </c>
    </row>
    <row r="30" spans="1:8" ht="15" x14ac:dyDescent="0.25">
      <c r="A30" s="383" t="s">
        <v>474</v>
      </c>
      <c r="B30" s="395" t="s">
        <v>1101</v>
      </c>
      <c r="C30" s="726" t="s">
        <v>1102</v>
      </c>
      <c r="D30" s="1052">
        <v>44136</v>
      </c>
      <c r="E30" s="398">
        <v>2040</v>
      </c>
      <c r="F30" s="397">
        <v>2040</v>
      </c>
      <c r="G30" s="397">
        <v>2040</v>
      </c>
      <c r="H30" s="386">
        <f t="shared" si="0"/>
        <v>2040</v>
      </c>
    </row>
    <row r="31" spans="1:8" ht="15" x14ac:dyDescent="0.25">
      <c r="A31" s="383" t="s">
        <v>475</v>
      </c>
      <c r="B31" s="395" t="s">
        <v>1103</v>
      </c>
      <c r="C31" s="395" t="s">
        <v>668</v>
      </c>
      <c r="D31" s="410" t="s">
        <v>276</v>
      </c>
      <c r="E31" s="398">
        <v>2542</v>
      </c>
      <c r="F31" s="397">
        <v>2542</v>
      </c>
      <c r="G31" s="397">
        <v>2542</v>
      </c>
      <c r="H31" s="386">
        <f t="shared" si="0"/>
        <v>2542</v>
      </c>
    </row>
    <row r="32" spans="1:8" ht="15" x14ac:dyDescent="0.25">
      <c r="A32" s="383" t="s">
        <v>476</v>
      </c>
      <c r="B32" s="726" t="s">
        <v>1104</v>
      </c>
      <c r="C32" s="726" t="s">
        <v>1105</v>
      </c>
      <c r="D32" s="1052">
        <v>44196</v>
      </c>
      <c r="E32" s="396">
        <v>661</v>
      </c>
      <c r="F32" s="725">
        <v>661</v>
      </c>
      <c r="G32" s="725">
        <v>661</v>
      </c>
      <c r="H32" s="1050">
        <f t="shared" si="0"/>
        <v>661</v>
      </c>
    </row>
    <row r="33" spans="1:8" ht="15" x14ac:dyDescent="0.25">
      <c r="A33" s="383" t="s">
        <v>477</v>
      </c>
      <c r="B33" s="726" t="s">
        <v>1106</v>
      </c>
      <c r="C33" s="726" t="s">
        <v>1107</v>
      </c>
      <c r="D33" s="1052">
        <v>44286</v>
      </c>
      <c r="E33" s="396">
        <v>1570</v>
      </c>
      <c r="F33" s="725">
        <v>1570</v>
      </c>
      <c r="G33" s="725">
        <v>1570</v>
      </c>
      <c r="H33" s="1050">
        <f t="shared" si="0"/>
        <v>1570</v>
      </c>
    </row>
    <row r="34" spans="1:8" ht="15" x14ac:dyDescent="0.25">
      <c r="A34" s="383" t="s">
        <v>478</v>
      </c>
      <c r="B34" s="395">
        <v>43585</v>
      </c>
      <c r="C34" s="395" t="s">
        <v>1108</v>
      </c>
      <c r="D34" s="410" t="s">
        <v>276</v>
      </c>
      <c r="E34" s="398">
        <v>90</v>
      </c>
      <c r="F34" s="397">
        <v>90</v>
      </c>
      <c r="G34" s="397">
        <v>90</v>
      </c>
      <c r="H34" s="386">
        <f t="shared" si="0"/>
        <v>90</v>
      </c>
    </row>
    <row r="35" spans="1:8" ht="15" x14ac:dyDescent="0.25">
      <c r="A35" s="383" t="s">
        <v>479</v>
      </c>
      <c r="B35" s="395" t="s">
        <v>1109</v>
      </c>
      <c r="C35" s="395" t="s">
        <v>1110</v>
      </c>
      <c r="D35" s="410" t="s">
        <v>276</v>
      </c>
      <c r="E35" s="398">
        <v>59</v>
      </c>
      <c r="F35" s="397">
        <v>59</v>
      </c>
      <c r="G35" s="397">
        <v>59</v>
      </c>
      <c r="H35" s="386">
        <f t="shared" si="0"/>
        <v>59</v>
      </c>
    </row>
    <row r="36" spans="1:8" ht="15" x14ac:dyDescent="0.25">
      <c r="A36" s="383" t="s">
        <v>488</v>
      </c>
      <c r="B36" s="395"/>
      <c r="C36" s="395" t="s">
        <v>1111</v>
      </c>
      <c r="D36" s="410" t="s">
        <v>276</v>
      </c>
      <c r="E36" s="398">
        <v>227</v>
      </c>
      <c r="F36" s="397">
        <v>227</v>
      </c>
      <c r="G36" s="397">
        <v>227</v>
      </c>
      <c r="H36" s="386">
        <f t="shared" si="0"/>
        <v>227</v>
      </c>
    </row>
    <row r="37" spans="1:8" ht="15" x14ac:dyDescent="0.25">
      <c r="A37" s="383" t="s">
        <v>489</v>
      </c>
      <c r="B37" s="395" t="s">
        <v>1112</v>
      </c>
      <c r="C37" s="395" t="s">
        <v>1113</v>
      </c>
      <c r="D37" s="410" t="s">
        <v>276</v>
      </c>
      <c r="E37" s="398">
        <v>227</v>
      </c>
      <c r="F37" s="397">
        <v>227</v>
      </c>
      <c r="G37" s="397">
        <v>227</v>
      </c>
      <c r="H37" s="386">
        <f t="shared" si="0"/>
        <v>227</v>
      </c>
    </row>
    <row r="38" spans="1:8" ht="15" x14ac:dyDescent="0.25">
      <c r="A38" s="383" t="s">
        <v>490</v>
      </c>
      <c r="B38" s="395" t="s">
        <v>1114</v>
      </c>
      <c r="C38" s="429" t="s">
        <v>1115</v>
      </c>
      <c r="D38" s="410">
        <v>44043</v>
      </c>
      <c r="E38" s="398">
        <v>4500</v>
      </c>
      <c r="F38" s="397">
        <v>4500</v>
      </c>
      <c r="G38" s="397">
        <v>4500</v>
      </c>
      <c r="H38" s="386">
        <f t="shared" si="0"/>
        <v>4500</v>
      </c>
    </row>
    <row r="39" spans="1:8" ht="15" x14ac:dyDescent="0.25">
      <c r="A39" s="383" t="s">
        <v>491</v>
      </c>
      <c r="B39" s="395" t="s">
        <v>1116</v>
      </c>
      <c r="C39" s="429" t="s">
        <v>1117</v>
      </c>
      <c r="D39" s="410" t="s">
        <v>276</v>
      </c>
      <c r="E39" s="398">
        <v>366</v>
      </c>
      <c r="F39" s="397">
        <v>366</v>
      </c>
      <c r="G39" s="397">
        <v>366</v>
      </c>
      <c r="H39" s="386">
        <f t="shared" si="0"/>
        <v>366</v>
      </c>
    </row>
    <row r="40" spans="1:8" ht="15" x14ac:dyDescent="0.25">
      <c r="A40" s="383" t="s">
        <v>492</v>
      </c>
      <c r="B40" s="395" t="s">
        <v>1118</v>
      </c>
      <c r="C40" s="429" t="s">
        <v>1119</v>
      </c>
      <c r="D40" s="1052">
        <v>44280</v>
      </c>
      <c r="E40" s="398">
        <v>4356</v>
      </c>
      <c r="F40" s="397">
        <v>4356</v>
      </c>
      <c r="G40" s="397">
        <v>4356</v>
      </c>
      <c r="H40" s="386">
        <f t="shared" si="0"/>
        <v>4356</v>
      </c>
    </row>
    <row r="41" spans="1:8" ht="15" x14ac:dyDescent="0.25">
      <c r="A41" s="383" t="s">
        <v>493</v>
      </c>
      <c r="B41" s="395" t="s">
        <v>1120</v>
      </c>
      <c r="C41" s="429" t="s">
        <v>1121</v>
      </c>
      <c r="D41" s="410">
        <v>44740</v>
      </c>
      <c r="E41" s="398">
        <v>3018</v>
      </c>
      <c r="F41" s="397">
        <v>1509</v>
      </c>
      <c r="G41" s="397"/>
      <c r="H41" s="386"/>
    </row>
    <row r="42" spans="1:8" ht="15" x14ac:dyDescent="0.25">
      <c r="A42" s="383" t="s">
        <v>494</v>
      </c>
      <c r="B42" s="395" t="s">
        <v>1122</v>
      </c>
      <c r="C42" s="429" t="s">
        <v>1123</v>
      </c>
      <c r="D42" s="410" t="s">
        <v>276</v>
      </c>
      <c r="E42" s="398">
        <v>328</v>
      </c>
      <c r="F42" s="397">
        <v>328</v>
      </c>
      <c r="G42" s="397">
        <v>328</v>
      </c>
      <c r="H42" s="386">
        <f t="shared" si="0"/>
        <v>328</v>
      </c>
    </row>
    <row r="43" spans="1:8" ht="15" x14ac:dyDescent="0.25">
      <c r="A43" s="383" t="s">
        <v>495</v>
      </c>
      <c r="B43" s="395"/>
      <c r="C43" s="429" t="s">
        <v>1152</v>
      </c>
      <c r="D43" s="410"/>
      <c r="E43" s="398">
        <v>650</v>
      </c>
      <c r="F43" s="397">
        <v>650</v>
      </c>
      <c r="G43" s="397">
        <v>650</v>
      </c>
      <c r="H43" s="386">
        <f t="shared" si="0"/>
        <v>650</v>
      </c>
    </row>
    <row r="44" spans="1:8" ht="15" x14ac:dyDescent="0.25">
      <c r="A44" s="383" t="s">
        <v>496</v>
      </c>
      <c r="B44" s="395"/>
      <c r="C44" s="429" t="s">
        <v>1081</v>
      </c>
      <c r="D44" s="410"/>
      <c r="E44" s="398">
        <v>4110</v>
      </c>
      <c r="F44" s="397">
        <v>4110</v>
      </c>
      <c r="G44" s="397">
        <v>4110</v>
      </c>
      <c r="H44" s="386">
        <f t="shared" si="0"/>
        <v>4110</v>
      </c>
    </row>
    <row r="45" spans="1:8" ht="15" x14ac:dyDescent="0.25">
      <c r="A45" s="383" t="s">
        <v>545</v>
      </c>
      <c r="B45" s="395" t="s">
        <v>1124</v>
      </c>
      <c r="C45" s="429" t="s">
        <v>1125</v>
      </c>
      <c r="D45" s="410" t="s">
        <v>276</v>
      </c>
      <c r="E45" s="398">
        <v>240</v>
      </c>
      <c r="F45" s="397">
        <v>240</v>
      </c>
      <c r="G45" s="397">
        <v>240</v>
      </c>
      <c r="H45" s="386">
        <f t="shared" si="0"/>
        <v>240</v>
      </c>
    </row>
    <row r="46" spans="1:8" ht="15" x14ac:dyDescent="0.25">
      <c r="A46" s="383"/>
      <c r="B46" s="395"/>
      <c r="C46" s="429"/>
      <c r="D46" s="410"/>
      <c r="E46" s="396"/>
      <c r="F46" s="397"/>
      <c r="G46" s="397"/>
      <c r="H46" s="397"/>
    </row>
    <row r="47" spans="1:8" ht="15" x14ac:dyDescent="0.25">
      <c r="A47" s="383"/>
      <c r="B47" s="395"/>
      <c r="C47" s="429"/>
      <c r="D47" s="410"/>
      <c r="E47" s="396"/>
      <c r="F47" s="397"/>
      <c r="G47" s="397"/>
      <c r="H47" s="397"/>
    </row>
    <row r="48" spans="1:8" ht="15.75" x14ac:dyDescent="0.25">
      <c r="E48" s="411">
        <f>SUM(E11:E47)</f>
        <v>37517</v>
      </c>
      <c r="F48" s="411">
        <f>SUM(F11:F47)</f>
        <v>36008</v>
      </c>
      <c r="G48" s="411">
        <f>SUM(G11:G47)</f>
        <v>33299</v>
      </c>
      <c r="H48" s="411">
        <f>SUM(H11:H47)</f>
        <v>33299</v>
      </c>
    </row>
  </sheetData>
  <mergeCells count="9">
    <mergeCell ref="A1:H1"/>
    <mergeCell ref="A3:H3"/>
    <mergeCell ref="A4:H4"/>
    <mergeCell ref="A5:H5"/>
    <mergeCell ref="A7:A9"/>
    <mergeCell ref="B8:B9"/>
    <mergeCell ref="C8:C9"/>
    <mergeCell ref="D8:D9"/>
    <mergeCell ref="E8:F8"/>
  </mergeCells>
  <pageMargins left="0.70866141732283472" right="0.70866141732283472" top="0.74803149606299213" bottom="0.74803149606299213" header="0.31496062992125984" footer="0.31496062992125984"/>
  <pageSetup paperSize="9" scale="60" orientation="portrait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sheetPr>
    <tabColor rgb="FF7030A0"/>
    <pageSetUpPr fitToPage="1"/>
  </sheetPr>
  <dimension ref="A1:W96"/>
  <sheetViews>
    <sheetView workbookViewId="0">
      <selection sqref="A1:H1"/>
    </sheetView>
  </sheetViews>
  <sheetFormatPr defaultRowHeight="12.75" x14ac:dyDescent="0.2"/>
  <cols>
    <col min="1" max="1" width="9.140625" customWidth="1"/>
    <col min="2" max="2" width="24.42578125" customWidth="1"/>
    <col min="3" max="3" width="47.42578125" customWidth="1"/>
    <col min="4" max="4" width="16.5703125" customWidth="1"/>
    <col min="5" max="5" width="10.140625" bestFit="1" customWidth="1"/>
    <col min="6" max="7" width="10.42578125" bestFit="1" customWidth="1"/>
    <col min="8" max="8" width="10.140625" bestFit="1" customWidth="1"/>
    <col min="9" max="9" width="13" customWidth="1"/>
  </cols>
  <sheetData>
    <row r="1" spans="1:23" ht="15.75" x14ac:dyDescent="0.2">
      <c r="A1" s="1614" t="s">
        <v>1229</v>
      </c>
      <c r="B1" s="1614"/>
      <c r="C1" s="1614"/>
      <c r="D1" s="1614"/>
      <c r="E1" s="1614"/>
      <c r="F1" s="1614"/>
      <c r="G1" s="1614"/>
      <c r="H1" s="1614"/>
      <c r="I1" s="1207"/>
      <c r="J1" s="1207"/>
      <c r="K1" s="1207"/>
      <c r="L1" s="1207"/>
      <c r="M1" s="1207"/>
      <c r="N1" s="1207"/>
      <c r="O1" s="1207"/>
      <c r="P1" s="1207"/>
      <c r="Q1" s="1207"/>
      <c r="R1" s="1207"/>
      <c r="S1" s="1207"/>
      <c r="T1" s="1207"/>
      <c r="U1" s="1207"/>
      <c r="V1" s="1207"/>
      <c r="W1" s="1207"/>
    </row>
    <row r="2" spans="1:23" x14ac:dyDescent="0.2">
      <c r="A2" s="450"/>
      <c r="B2" s="450"/>
      <c r="C2" s="450"/>
      <c r="D2" s="723"/>
      <c r="E2" s="450"/>
      <c r="F2" s="450"/>
      <c r="G2" s="450"/>
    </row>
    <row r="3" spans="1:23" x14ac:dyDescent="0.2">
      <c r="A3" s="1640" t="s">
        <v>73</v>
      </c>
      <c r="B3" s="1640"/>
      <c r="C3" s="1640"/>
      <c r="D3" s="1640"/>
      <c r="E3" s="1640"/>
      <c r="F3" s="1640"/>
      <c r="G3" s="1640"/>
      <c r="H3" s="1640"/>
      <c r="I3" s="1125"/>
    </row>
    <row r="4" spans="1:23" ht="14.25" x14ac:dyDescent="0.2">
      <c r="A4" s="1632" t="s">
        <v>260</v>
      </c>
      <c r="B4" s="1632"/>
      <c r="C4" s="1632"/>
      <c r="D4" s="1632"/>
      <c r="E4" s="1632"/>
      <c r="F4" s="1632"/>
      <c r="G4" s="1632"/>
      <c r="H4" s="1632"/>
      <c r="I4" s="1125"/>
    </row>
    <row r="5" spans="1:23" ht="14.25" x14ac:dyDescent="0.2">
      <c r="A5" s="1632" t="s">
        <v>745</v>
      </c>
      <c r="B5" s="1632"/>
      <c r="C5" s="1632"/>
      <c r="D5" s="1632"/>
      <c r="E5" s="1632"/>
      <c r="F5" s="1632"/>
      <c r="G5" s="1632"/>
      <c r="H5" s="1632"/>
      <c r="I5" s="1125"/>
    </row>
    <row r="6" spans="1:23" ht="14.25" x14ac:dyDescent="0.2">
      <c r="A6" s="1633" t="s">
        <v>52</v>
      </c>
      <c r="B6" s="1633"/>
      <c r="C6" s="1633"/>
      <c r="D6" s="1633"/>
      <c r="E6" s="1633"/>
      <c r="F6" s="1633"/>
      <c r="G6" s="1633"/>
      <c r="H6" s="1633"/>
      <c r="I6" s="1125"/>
    </row>
    <row r="7" spans="1:23" ht="15" x14ac:dyDescent="0.25">
      <c r="A7" s="1116"/>
      <c r="B7" s="1117"/>
      <c r="C7" s="1117"/>
      <c r="D7" s="1117"/>
      <c r="E7" s="450"/>
      <c r="F7" s="450"/>
      <c r="G7" s="450"/>
      <c r="I7" s="1125"/>
    </row>
    <row r="8" spans="1:23" ht="14.25" customHeight="1" x14ac:dyDescent="0.2">
      <c r="A8" s="1641"/>
      <c r="B8" s="1118" t="s">
        <v>54</v>
      </c>
      <c r="C8" s="1118" t="s">
        <v>55</v>
      </c>
      <c r="D8" s="1118" t="s">
        <v>56</v>
      </c>
      <c r="E8" s="545" t="s">
        <v>57</v>
      </c>
      <c r="F8" s="545" t="s">
        <v>411</v>
      </c>
      <c r="G8" s="545" t="s">
        <v>412</v>
      </c>
      <c r="H8" s="545" t="s">
        <v>413</v>
      </c>
      <c r="I8" s="1125"/>
    </row>
    <row r="9" spans="1:23" ht="14.25" customHeight="1" x14ac:dyDescent="0.2">
      <c r="A9" s="1641"/>
      <c r="B9" s="1642" t="s">
        <v>262</v>
      </c>
      <c r="C9" s="1643" t="s">
        <v>263</v>
      </c>
      <c r="D9" s="1643" t="s">
        <v>264</v>
      </c>
      <c r="E9" s="546"/>
      <c r="F9" s="547"/>
      <c r="G9" s="547"/>
      <c r="I9" s="1125"/>
    </row>
    <row r="10" spans="1:23" ht="14.25" customHeight="1" x14ac:dyDescent="0.2">
      <c r="A10" s="1641"/>
      <c r="B10" s="1642"/>
      <c r="C10" s="1643"/>
      <c r="D10" s="1643"/>
      <c r="E10" s="548" t="s">
        <v>746</v>
      </c>
      <c r="F10" s="548" t="s">
        <v>800</v>
      </c>
      <c r="G10" s="548" t="s">
        <v>870</v>
      </c>
      <c r="H10" s="548" t="s">
        <v>1070</v>
      </c>
      <c r="I10" s="1125"/>
    </row>
    <row r="11" spans="1:23" ht="15" x14ac:dyDescent="0.25">
      <c r="A11" s="237"/>
      <c r="B11" s="273" t="s">
        <v>270</v>
      </c>
      <c r="C11" s="274"/>
      <c r="D11" s="274"/>
      <c r="E11" s="450"/>
      <c r="I11" s="1125"/>
    </row>
    <row r="12" spans="1:23" s="1133" customFormat="1" ht="15" x14ac:dyDescent="0.2">
      <c r="A12" s="1127" t="s">
        <v>420</v>
      </c>
      <c r="B12" s="1128" t="s">
        <v>274</v>
      </c>
      <c r="C12" s="1129" t="s">
        <v>273</v>
      </c>
      <c r="D12" s="1130" t="s">
        <v>276</v>
      </c>
      <c r="E12" s="1131">
        <v>300</v>
      </c>
      <c r="F12" s="1131">
        <v>300</v>
      </c>
      <c r="G12" s="1131">
        <v>300</v>
      </c>
      <c r="H12" s="1131">
        <v>300</v>
      </c>
      <c r="I12" s="1132"/>
    </row>
    <row r="13" spans="1:23" s="1133" customFormat="1" ht="15" x14ac:dyDescent="0.2">
      <c r="A13" s="1127" t="s">
        <v>428</v>
      </c>
      <c r="B13" s="1134" t="s">
        <v>277</v>
      </c>
      <c r="C13" s="1135" t="s">
        <v>278</v>
      </c>
      <c r="D13" s="1130" t="s">
        <v>276</v>
      </c>
      <c r="E13" s="1136">
        <v>100</v>
      </c>
      <c r="F13" s="1136">
        <v>100</v>
      </c>
      <c r="G13" s="1136">
        <v>100</v>
      </c>
      <c r="H13" s="1136">
        <v>100</v>
      </c>
      <c r="I13" s="1132"/>
    </row>
    <row r="14" spans="1:23" s="1133" customFormat="1" ht="15" x14ac:dyDescent="0.2">
      <c r="A14" s="1127" t="s">
        <v>429</v>
      </c>
      <c r="B14" s="1134" t="s">
        <v>281</v>
      </c>
      <c r="C14" s="1135" t="s">
        <v>631</v>
      </c>
      <c r="D14" s="1130" t="s">
        <v>276</v>
      </c>
      <c r="E14" s="1136">
        <v>10000</v>
      </c>
      <c r="F14" s="1136">
        <v>10000</v>
      </c>
      <c r="G14" s="1136">
        <v>10000</v>
      </c>
      <c r="H14" s="1136">
        <v>10000</v>
      </c>
      <c r="I14" s="1132"/>
    </row>
    <row r="15" spans="1:23" s="1133" customFormat="1" ht="15" x14ac:dyDescent="0.2">
      <c r="A15" s="1127" t="s">
        <v>430</v>
      </c>
      <c r="B15" s="1134" t="s">
        <v>281</v>
      </c>
      <c r="C15" s="1135" t="s">
        <v>632</v>
      </c>
      <c r="D15" s="1130" t="s">
        <v>276</v>
      </c>
      <c r="E15" s="1136">
        <v>15000</v>
      </c>
      <c r="F15" s="1136">
        <v>15000</v>
      </c>
      <c r="G15" s="1136">
        <v>15000</v>
      </c>
      <c r="H15" s="1136">
        <v>15000</v>
      </c>
      <c r="I15" s="1132"/>
    </row>
    <row r="16" spans="1:23" s="1133" customFormat="1" ht="15" x14ac:dyDescent="0.2">
      <c r="A16" s="1127" t="s">
        <v>431</v>
      </c>
      <c r="B16" s="1134" t="s">
        <v>289</v>
      </c>
      <c r="C16" s="1135" t="s">
        <v>290</v>
      </c>
      <c r="D16" s="1130" t="s">
        <v>276</v>
      </c>
      <c r="E16" s="1136">
        <v>10</v>
      </c>
      <c r="F16" s="1136">
        <v>10</v>
      </c>
      <c r="G16" s="1136">
        <v>10</v>
      </c>
      <c r="H16" s="1136">
        <v>10</v>
      </c>
      <c r="I16" s="1132"/>
    </row>
    <row r="17" spans="1:20" s="1133" customFormat="1" ht="15" x14ac:dyDescent="0.2">
      <c r="A17" s="1127" t="s">
        <v>432</v>
      </c>
      <c r="B17" s="1134" t="s">
        <v>633</v>
      </c>
      <c r="C17" s="1135" t="s">
        <v>634</v>
      </c>
      <c r="D17" s="1137" t="s">
        <v>276</v>
      </c>
      <c r="E17" s="1136">
        <v>900</v>
      </c>
      <c r="F17" s="1136">
        <v>900</v>
      </c>
      <c r="G17" s="1136">
        <v>900</v>
      </c>
      <c r="H17" s="1136">
        <v>900</v>
      </c>
      <c r="I17" s="1132"/>
    </row>
    <row r="18" spans="1:20" s="1133" customFormat="1" ht="15" x14ac:dyDescent="0.2">
      <c r="A18" s="1127" t="s">
        <v>433</v>
      </c>
      <c r="B18" s="1134" t="s">
        <v>635</v>
      </c>
      <c r="C18" s="1135" t="s">
        <v>636</v>
      </c>
      <c r="D18" s="1137" t="s">
        <v>276</v>
      </c>
      <c r="E18" s="1136">
        <v>1190</v>
      </c>
      <c r="F18" s="1136">
        <v>1190</v>
      </c>
      <c r="G18" s="1136">
        <v>1190</v>
      </c>
      <c r="H18" s="1136">
        <v>1190</v>
      </c>
      <c r="I18" s="1132"/>
    </row>
    <row r="19" spans="1:20" s="1133" customFormat="1" ht="15" x14ac:dyDescent="0.2">
      <c r="A19" s="1127" t="s">
        <v>434</v>
      </c>
      <c r="B19" s="1134" t="s">
        <v>301</v>
      </c>
      <c r="C19" s="1135" t="s">
        <v>1158</v>
      </c>
      <c r="D19" s="1137" t="s">
        <v>276</v>
      </c>
      <c r="E19" s="1136">
        <v>1600</v>
      </c>
      <c r="F19" s="1136">
        <v>1600</v>
      </c>
      <c r="G19" s="1136">
        <v>1600</v>
      </c>
      <c r="H19" s="1136">
        <v>1600</v>
      </c>
      <c r="I19" s="1132"/>
    </row>
    <row r="20" spans="1:20" s="1133" customFormat="1" ht="31.5" customHeight="1" x14ac:dyDescent="0.2">
      <c r="A20" s="1127" t="s">
        <v>435</v>
      </c>
      <c r="B20" s="1138" t="s">
        <v>871</v>
      </c>
      <c r="C20" s="1139" t="s">
        <v>637</v>
      </c>
      <c r="D20" s="1140" t="s">
        <v>276</v>
      </c>
      <c r="E20" s="1141">
        <v>35</v>
      </c>
      <c r="F20" s="1141">
        <v>35</v>
      </c>
      <c r="G20" s="1141">
        <v>35</v>
      </c>
      <c r="H20" s="1141">
        <v>35</v>
      </c>
      <c r="I20" s="1132"/>
    </row>
    <row r="21" spans="1:20" s="1133" customFormat="1" ht="15" x14ac:dyDescent="0.2">
      <c r="A21" s="1127" t="s">
        <v>464</v>
      </c>
      <c r="B21" s="1135"/>
      <c r="C21" s="1135" t="s">
        <v>638</v>
      </c>
      <c r="D21" s="1130"/>
      <c r="E21" s="1136">
        <v>3050</v>
      </c>
      <c r="F21" s="1136">
        <v>3050</v>
      </c>
      <c r="G21" s="1136">
        <v>3050</v>
      </c>
      <c r="H21" s="1136">
        <v>3050</v>
      </c>
      <c r="I21" s="1132"/>
    </row>
    <row r="22" spans="1:20" s="1133" customFormat="1" ht="15" x14ac:dyDescent="0.2">
      <c r="A22" s="1127" t="s">
        <v>465</v>
      </c>
      <c r="B22" s="1134" t="s">
        <v>1159</v>
      </c>
      <c r="C22" s="1135" t="s">
        <v>1160</v>
      </c>
      <c r="D22" s="1137">
        <v>44926</v>
      </c>
      <c r="E22" s="1136">
        <v>7285</v>
      </c>
      <c r="F22" s="1136">
        <v>7285</v>
      </c>
      <c r="G22" s="1136">
        <v>0</v>
      </c>
      <c r="H22" s="1136">
        <v>0</v>
      </c>
      <c r="I22" s="1132"/>
    </row>
    <row r="23" spans="1:20" s="1133" customFormat="1" ht="31.5" customHeight="1" x14ac:dyDescent="0.2">
      <c r="A23" s="1127" t="s">
        <v>466</v>
      </c>
      <c r="B23" s="1126" t="s">
        <v>325</v>
      </c>
      <c r="C23" s="1142" t="s">
        <v>326</v>
      </c>
      <c r="D23" s="1143" t="s">
        <v>276</v>
      </c>
      <c r="E23" s="1144">
        <v>40</v>
      </c>
      <c r="F23" s="1144">
        <v>40</v>
      </c>
      <c r="G23" s="1144">
        <v>40</v>
      </c>
      <c r="H23" s="1144">
        <v>40</v>
      </c>
      <c r="I23" s="1132"/>
    </row>
    <row r="24" spans="1:20" s="1133" customFormat="1" ht="30" customHeight="1" x14ac:dyDescent="0.2">
      <c r="A24" s="1127" t="s">
        <v>467</v>
      </c>
      <c r="B24" s="1126" t="s">
        <v>329</v>
      </c>
      <c r="C24" s="1142" t="s">
        <v>639</v>
      </c>
      <c r="D24" s="1143" t="s">
        <v>276</v>
      </c>
      <c r="E24" s="1145">
        <v>210</v>
      </c>
      <c r="F24" s="1145">
        <v>210</v>
      </c>
      <c r="G24" s="1145">
        <v>210</v>
      </c>
      <c r="H24" s="1145">
        <v>210</v>
      </c>
      <c r="I24" s="1132"/>
    </row>
    <row r="25" spans="1:20" s="1133" customFormat="1" ht="27" customHeight="1" x14ac:dyDescent="0.2">
      <c r="A25" s="1127" t="s">
        <v>468</v>
      </c>
      <c r="B25" s="1139" t="s">
        <v>331</v>
      </c>
      <c r="C25" s="1139" t="s">
        <v>640</v>
      </c>
      <c r="D25" s="1146" t="s">
        <v>276</v>
      </c>
      <c r="E25" s="1147">
        <v>199</v>
      </c>
      <c r="F25" s="1147">
        <v>199</v>
      </c>
      <c r="G25" s="1147">
        <v>199</v>
      </c>
      <c r="H25" s="1147">
        <v>199</v>
      </c>
      <c r="I25" s="1132"/>
    </row>
    <row r="26" spans="1:20" s="1133" customFormat="1" ht="26.25" customHeight="1" x14ac:dyDescent="0.2">
      <c r="A26" s="1127" t="s">
        <v>469</v>
      </c>
      <c r="B26" s="1139" t="s">
        <v>333</v>
      </c>
      <c r="C26" s="1139" t="s">
        <v>334</v>
      </c>
      <c r="D26" s="1146" t="s">
        <v>276</v>
      </c>
      <c r="E26" s="1147">
        <v>1863</v>
      </c>
      <c r="F26" s="1147">
        <v>1863</v>
      </c>
      <c r="G26" s="1147">
        <v>1863</v>
      </c>
      <c r="H26" s="1147">
        <v>1863</v>
      </c>
      <c r="I26" s="1132"/>
    </row>
    <row r="27" spans="1:20" s="1152" customFormat="1" ht="30" customHeight="1" x14ac:dyDescent="0.2">
      <c r="A27" s="1127" t="s">
        <v>470</v>
      </c>
      <c r="B27" s="549" t="s">
        <v>747</v>
      </c>
      <c r="C27" s="1148" t="s">
        <v>1161</v>
      </c>
      <c r="D27" s="1149" t="s">
        <v>1162</v>
      </c>
      <c r="E27" s="1145">
        <v>0</v>
      </c>
      <c r="F27" s="1145">
        <v>0</v>
      </c>
      <c r="G27" s="1145">
        <v>0</v>
      </c>
      <c r="H27" s="1145">
        <v>0</v>
      </c>
      <c r="I27" s="1150"/>
      <c r="J27" s="1151"/>
      <c r="K27" s="1151"/>
      <c r="L27" s="1151"/>
      <c r="M27" s="1151"/>
      <c r="N27" s="1151"/>
      <c r="O27" s="1151"/>
      <c r="P27" s="1151"/>
      <c r="Q27" s="1151"/>
      <c r="R27" s="1151"/>
      <c r="S27" s="1151"/>
      <c r="T27" s="1151"/>
    </row>
    <row r="28" spans="1:20" s="1133" customFormat="1" ht="15" x14ac:dyDescent="0.2">
      <c r="A28" s="1127" t="s">
        <v>471</v>
      </c>
      <c r="B28" s="1126"/>
      <c r="C28" s="1148" t="s">
        <v>641</v>
      </c>
      <c r="D28" s="1143" t="s">
        <v>276</v>
      </c>
      <c r="E28" s="1145">
        <v>15</v>
      </c>
      <c r="F28" s="1145">
        <v>15</v>
      </c>
      <c r="G28" s="1145">
        <v>15</v>
      </c>
      <c r="H28" s="1145">
        <v>15</v>
      </c>
      <c r="I28" s="1132"/>
      <c r="S28" s="1151"/>
      <c r="T28" s="1151"/>
    </row>
    <row r="29" spans="1:20" s="1133" customFormat="1" ht="27" customHeight="1" x14ac:dyDescent="0.2">
      <c r="A29" s="1127" t="s">
        <v>472</v>
      </c>
      <c r="B29" s="1126" t="s">
        <v>872</v>
      </c>
      <c r="C29" s="1148" t="s">
        <v>873</v>
      </c>
      <c r="D29" s="1143">
        <v>47150</v>
      </c>
      <c r="E29" s="1145">
        <v>3883</v>
      </c>
      <c r="F29" s="1145">
        <v>3883</v>
      </c>
      <c r="G29" s="1145">
        <v>3883</v>
      </c>
      <c r="H29" s="1145">
        <v>3883</v>
      </c>
      <c r="I29" s="1132"/>
      <c r="S29" s="1151"/>
      <c r="T29" s="1151"/>
    </row>
    <row r="30" spans="1:20" s="1133" customFormat="1" ht="45" customHeight="1" x14ac:dyDescent="0.2">
      <c r="A30" s="1127" t="s">
        <v>473</v>
      </c>
      <c r="B30" s="549" t="s">
        <v>874</v>
      </c>
      <c r="C30" s="1148" t="s">
        <v>1163</v>
      </c>
      <c r="D30" s="1149" t="s">
        <v>1162</v>
      </c>
      <c r="E30" s="1145">
        <v>0</v>
      </c>
      <c r="F30" s="1145">
        <v>0</v>
      </c>
      <c r="G30" s="1145">
        <v>0</v>
      </c>
      <c r="H30" s="1145">
        <v>0</v>
      </c>
      <c r="I30" s="1132"/>
      <c r="S30" s="1151"/>
      <c r="T30" s="1151"/>
    </row>
    <row r="31" spans="1:20" s="1133" customFormat="1" ht="30.75" customHeight="1" x14ac:dyDescent="0.2">
      <c r="A31" s="1127" t="s">
        <v>474</v>
      </c>
      <c r="B31" s="549" t="s">
        <v>875</v>
      </c>
      <c r="C31" s="1148" t="s">
        <v>1164</v>
      </c>
      <c r="D31" s="1149" t="s">
        <v>1162</v>
      </c>
      <c r="E31" s="1145">
        <v>0</v>
      </c>
      <c r="F31" s="1145">
        <v>0</v>
      </c>
      <c r="G31" s="1145">
        <v>0</v>
      </c>
      <c r="H31" s="1145">
        <v>0</v>
      </c>
      <c r="I31" s="1153"/>
      <c r="S31" s="1151"/>
      <c r="T31" s="1151"/>
    </row>
    <row r="32" spans="1:20" s="1152" customFormat="1" ht="27.75" customHeight="1" x14ac:dyDescent="0.2">
      <c r="A32" s="1127" t="s">
        <v>475</v>
      </c>
      <c r="B32" s="1126" t="s">
        <v>642</v>
      </c>
      <c r="C32" s="1148" t="s">
        <v>643</v>
      </c>
      <c r="D32" s="1143" t="s">
        <v>276</v>
      </c>
      <c r="E32" s="1145">
        <v>30</v>
      </c>
      <c r="F32" s="1145">
        <v>30</v>
      </c>
      <c r="G32" s="1145">
        <v>30</v>
      </c>
      <c r="H32" s="1145">
        <v>30</v>
      </c>
      <c r="I32" s="1132"/>
      <c r="J32" s="1151"/>
      <c r="K32" s="1151"/>
      <c r="L32" s="1151"/>
      <c r="M32" s="1151"/>
      <c r="N32" s="1151"/>
      <c r="O32" s="1151"/>
      <c r="P32" s="1151"/>
      <c r="Q32" s="1151"/>
      <c r="R32" s="1151"/>
      <c r="S32" s="1151"/>
      <c r="T32" s="1151"/>
    </row>
    <row r="33" spans="1:20" s="1133" customFormat="1" ht="27.75" customHeight="1" x14ac:dyDescent="0.2">
      <c r="A33" s="1127" t="s">
        <v>476</v>
      </c>
      <c r="B33" s="1126" t="s">
        <v>644</v>
      </c>
      <c r="C33" s="1148" t="s">
        <v>1165</v>
      </c>
      <c r="D33" s="1143" t="s">
        <v>1166</v>
      </c>
      <c r="E33" s="1145">
        <v>0</v>
      </c>
      <c r="F33" s="1145">
        <v>0</v>
      </c>
      <c r="G33" s="1145">
        <v>0</v>
      </c>
      <c r="H33" s="1145">
        <v>0</v>
      </c>
      <c r="I33" s="1132"/>
      <c r="S33" s="1151"/>
      <c r="T33" s="1151"/>
    </row>
    <row r="34" spans="1:20" s="1133" customFormat="1" ht="21.75" customHeight="1" x14ac:dyDescent="0.2">
      <c r="A34" s="1127" t="s">
        <v>477</v>
      </c>
      <c r="B34" s="1126" t="s">
        <v>645</v>
      </c>
      <c r="C34" s="1148" t="s">
        <v>646</v>
      </c>
      <c r="D34" s="1143" t="s">
        <v>276</v>
      </c>
      <c r="E34" s="1145">
        <v>457</v>
      </c>
      <c r="F34" s="1145">
        <v>457</v>
      </c>
      <c r="G34" s="1145">
        <v>457</v>
      </c>
      <c r="H34" s="1145">
        <v>457</v>
      </c>
      <c r="I34" s="1132"/>
    </row>
    <row r="35" spans="1:20" s="1133" customFormat="1" ht="24.75" customHeight="1" x14ac:dyDescent="0.2">
      <c r="A35" s="1127" t="s">
        <v>478</v>
      </c>
      <c r="B35" s="1126" t="s">
        <v>647</v>
      </c>
      <c r="C35" s="1148" t="s">
        <v>688</v>
      </c>
      <c r="D35" s="1143" t="s">
        <v>276</v>
      </c>
      <c r="E35" s="1145">
        <v>198</v>
      </c>
      <c r="F35" s="1145">
        <v>198</v>
      </c>
      <c r="G35" s="1145">
        <v>198</v>
      </c>
      <c r="H35" s="1145">
        <v>198</v>
      </c>
      <c r="I35" s="1132"/>
    </row>
    <row r="36" spans="1:20" s="1133" customFormat="1" ht="28.5" customHeight="1" x14ac:dyDescent="0.2">
      <c r="A36" s="1127" t="s">
        <v>479</v>
      </c>
      <c r="B36" s="1126" t="s">
        <v>648</v>
      </c>
      <c r="C36" s="1148" t="s">
        <v>649</v>
      </c>
      <c r="D36" s="1143" t="s">
        <v>276</v>
      </c>
      <c r="E36" s="1145">
        <v>217</v>
      </c>
      <c r="F36" s="1145">
        <v>217</v>
      </c>
      <c r="G36" s="1145">
        <v>217</v>
      </c>
      <c r="H36" s="1145">
        <v>217</v>
      </c>
      <c r="I36" s="1132"/>
    </row>
    <row r="37" spans="1:20" s="1133" customFormat="1" ht="36" customHeight="1" x14ac:dyDescent="0.2">
      <c r="A37" s="1127" t="s">
        <v>488</v>
      </c>
      <c r="B37" s="1126" t="s">
        <v>876</v>
      </c>
      <c r="C37" s="1148" t="s">
        <v>650</v>
      </c>
      <c r="D37" s="1143" t="s">
        <v>276</v>
      </c>
      <c r="E37" s="1145">
        <v>1320</v>
      </c>
      <c r="F37" s="1145">
        <v>1320</v>
      </c>
      <c r="G37" s="1145">
        <v>1320</v>
      </c>
      <c r="H37" s="1145">
        <v>1320</v>
      </c>
      <c r="I37" s="1132"/>
    </row>
    <row r="38" spans="1:20" s="1133" customFormat="1" ht="26.25" customHeight="1" x14ac:dyDescent="0.2">
      <c r="A38" s="1127" t="s">
        <v>489</v>
      </c>
      <c r="B38" s="1126" t="s">
        <v>877</v>
      </c>
      <c r="C38" s="1148" t="s">
        <v>651</v>
      </c>
      <c r="D38" s="1143">
        <v>45536</v>
      </c>
      <c r="E38" s="1145">
        <v>3810</v>
      </c>
      <c r="F38" s="1145">
        <v>3810</v>
      </c>
      <c r="G38" s="1145">
        <v>3810</v>
      </c>
      <c r="H38" s="1145">
        <v>3810</v>
      </c>
      <c r="I38" s="1132"/>
    </row>
    <row r="39" spans="1:20" s="1133" customFormat="1" ht="15" x14ac:dyDescent="0.2">
      <c r="A39" s="1127" t="s">
        <v>490</v>
      </c>
      <c r="B39" s="1154" t="s">
        <v>1041</v>
      </c>
      <c r="C39" s="1154" t="s">
        <v>1042</v>
      </c>
      <c r="D39" s="1155">
        <v>44561</v>
      </c>
      <c r="E39" s="1154">
        <v>277</v>
      </c>
      <c r="F39" s="1154">
        <v>0</v>
      </c>
      <c r="G39" s="1154">
        <v>0</v>
      </c>
      <c r="H39" s="1154">
        <v>0</v>
      </c>
      <c r="I39" s="1132"/>
    </row>
    <row r="40" spans="1:20" s="1133" customFormat="1" ht="30" x14ac:dyDescent="0.2">
      <c r="A40" s="1127" t="s">
        <v>491</v>
      </c>
      <c r="B40" s="549" t="s">
        <v>1043</v>
      </c>
      <c r="C40" s="1126" t="s">
        <v>1167</v>
      </c>
      <c r="D40" s="1149">
        <v>44255</v>
      </c>
      <c r="E40" s="1156">
        <v>2613</v>
      </c>
      <c r="F40" s="1156">
        <v>0</v>
      </c>
      <c r="G40" s="1156">
        <v>0</v>
      </c>
      <c r="H40" s="1156">
        <v>0</v>
      </c>
      <c r="I40" s="1132"/>
    </row>
    <row r="41" spans="1:20" s="1133" customFormat="1" ht="15" x14ac:dyDescent="0.2">
      <c r="A41" s="1127" t="s">
        <v>492</v>
      </c>
      <c r="B41" s="549" t="s">
        <v>1044</v>
      </c>
      <c r="C41" s="549" t="s">
        <v>652</v>
      </c>
      <c r="D41" s="1149" t="s">
        <v>276</v>
      </c>
      <c r="E41" s="1156">
        <v>3300</v>
      </c>
      <c r="F41" s="1156">
        <v>3300</v>
      </c>
      <c r="G41" s="1156">
        <v>3300</v>
      </c>
      <c r="H41" s="1156">
        <v>3300</v>
      </c>
      <c r="I41" s="1132"/>
    </row>
    <row r="42" spans="1:20" s="1133" customFormat="1" ht="15" x14ac:dyDescent="0.2">
      <c r="A42" s="1127" t="s">
        <v>493</v>
      </c>
      <c r="B42" s="1157" t="s">
        <v>903</v>
      </c>
      <c r="C42" s="1154" t="s">
        <v>904</v>
      </c>
      <c r="D42" s="1158">
        <v>44561</v>
      </c>
      <c r="E42" s="1159">
        <v>297</v>
      </c>
      <c r="F42" s="1159">
        <v>0</v>
      </c>
      <c r="G42" s="1159">
        <v>0</v>
      </c>
      <c r="H42" s="1159">
        <v>0</v>
      </c>
      <c r="I42" s="1132"/>
    </row>
    <row r="43" spans="1:20" s="1133" customFormat="1" ht="15" x14ac:dyDescent="0.2">
      <c r="A43" s="1127" t="s">
        <v>494</v>
      </c>
      <c r="B43" s="1157" t="s">
        <v>1045</v>
      </c>
      <c r="C43" s="1157" t="s">
        <v>1046</v>
      </c>
      <c r="D43" s="1160" t="s">
        <v>276</v>
      </c>
      <c r="E43" s="1157">
        <v>100</v>
      </c>
      <c r="F43" s="1157">
        <v>100</v>
      </c>
      <c r="G43" s="1157">
        <v>100</v>
      </c>
      <c r="H43" s="1157">
        <v>100</v>
      </c>
      <c r="I43" s="1132"/>
    </row>
    <row r="44" spans="1:20" s="1133" customFormat="1" ht="30" x14ac:dyDescent="0.2">
      <c r="A44" s="1127" t="s">
        <v>495</v>
      </c>
      <c r="B44" s="549" t="s">
        <v>653</v>
      </c>
      <c r="C44" s="1148" t="s">
        <v>654</v>
      </c>
      <c r="D44" s="1149" t="s">
        <v>276</v>
      </c>
      <c r="E44" s="1156">
        <v>38</v>
      </c>
      <c r="F44" s="1156">
        <v>38</v>
      </c>
      <c r="G44" s="1156">
        <v>38</v>
      </c>
      <c r="H44" s="1156">
        <v>38</v>
      </c>
      <c r="I44" s="1132"/>
    </row>
    <row r="45" spans="1:20" s="1133" customFormat="1" ht="15" x14ac:dyDescent="0.2">
      <c r="A45" s="1127" t="s">
        <v>496</v>
      </c>
      <c r="B45" s="549">
        <v>42794</v>
      </c>
      <c r="C45" s="549" t="s">
        <v>878</v>
      </c>
      <c r="D45" s="1149" t="s">
        <v>276</v>
      </c>
      <c r="E45" s="1156">
        <v>212</v>
      </c>
      <c r="F45" s="1156">
        <v>212</v>
      </c>
      <c r="G45" s="1156">
        <v>212</v>
      </c>
      <c r="H45" s="1156">
        <v>212</v>
      </c>
      <c r="I45" s="1132"/>
    </row>
    <row r="46" spans="1:20" s="1133" customFormat="1" ht="15" x14ac:dyDescent="0.2">
      <c r="A46" s="1127" t="s">
        <v>545</v>
      </c>
      <c r="B46" s="549" t="s">
        <v>879</v>
      </c>
      <c r="C46" s="549" t="s">
        <v>880</v>
      </c>
      <c r="D46" s="1149" t="s">
        <v>276</v>
      </c>
      <c r="E46" s="1156">
        <v>712</v>
      </c>
      <c r="F46" s="1156">
        <v>712</v>
      </c>
      <c r="G46" s="1156">
        <v>712</v>
      </c>
      <c r="H46" s="1156">
        <v>712</v>
      </c>
      <c r="I46" s="1132"/>
    </row>
    <row r="47" spans="1:20" s="1133" customFormat="1" ht="15" x14ac:dyDescent="0.2">
      <c r="A47" s="1127" t="s">
        <v>546</v>
      </c>
      <c r="B47" s="549"/>
      <c r="C47" s="549" t="s">
        <v>1047</v>
      </c>
      <c r="D47" s="1160" t="s">
        <v>276</v>
      </c>
      <c r="E47" s="1156">
        <v>175</v>
      </c>
      <c r="F47" s="1156">
        <v>175</v>
      </c>
      <c r="G47" s="1156">
        <v>175</v>
      </c>
      <c r="H47" s="1156">
        <v>175</v>
      </c>
      <c r="I47" s="1132"/>
    </row>
    <row r="48" spans="1:20" s="1133" customFormat="1" ht="15" x14ac:dyDescent="0.2">
      <c r="A48" s="1127" t="s">
        <v>547</v>
      </c>
      <c r="B48" s="1161"/>
      <c r="C48" s="549" t="s">
        <v>1048</v>
      </c>
      <c r="D48" s="1162" t="s">
        <v>276</v>
      </c>
      <c r="E48" s="1156">
        <v>52</v>
      </c>
      <c r="F48" s="1156">
        <v>52</v>
      </c>
      <c r="G48" s="1156">
        <v>52</v>
      </c>
      <c r="H48" s="1156">
        <v>52</v>
      </c>
      <c r="I48" s="1132"/>
    </row>
    <row r="49" spans="1:10" s="1133" customFormat="1" ht="15" x14ac:dyDescent="0.2">
      <c r="A49" s="1127" t="s">
        <v>548</v>
      </c>
      <c r="B49" s="1161"/>
      <c r="C49" s="549" t="s">
        <v>1049</v>
      </c>
      <c r="D49" s="1162" t="s">
        <v>276</v>
      </c>
      <c r="E49" s="1156">
        <v>107</v>
      </c>
      <c r="F49" s="1156">
        <v>107</v>
      </c>
      <c r="G49" s="1156">
        <v>107</v>
      </c>
      <c r="H49" s="1156">
        <v>107</v>
      </c>
      <c r="I49" s="1132"/>
    </row>
    <row r="50" spans="1:10" s="1133" customFormat="1" ht="15" x14ac:dyDescent="0.2">
      <c r="A50" s="1127" t="s">
        <v>103</v>
      </c>
      <c r="B50" s="1161"/>
      <c r="C50" s="549" t="s">
        <v>1050</v>
      </c>
      <c r="D50" s="1160" t="s">
        <v>276</v>
      </c>
      <c r="E50" s="1156">
        <v>44</v>
      </c>
      <c r="F50" s="1156">
        <v>44</v>
      </c>
      <c r="G50" s="1156">
        <v>44</v>
      </c>
      <c r="H50" s="1156">
        <v>44</v>
      </c>
      <c r="I50" s="1132"/>
    </row>
    <row r="51" spans="1:10" s="1133" customFormat="1" ht="15" x14ac:dyDescent="0.2">
      <c r="A51" s="1127" t="s">
        <v>573</v>
      </c>
      <c r="B51" s="1161"/>
      <c r="C51" s="549" t="s">
        <v>1051</v>
      </c>
      <c r="D51" s="1160" t="s">
        <v>276</v>
      </c>
      <c r="E51" s="1156">
        <v>77</v>
      </c>
      <c r="F51" s="1156">
        <v>77</v>
      </c>
      <c r="G51" s="1156">
        <v>77</v>
      </c>
      <c r="H51" s="1156">
        <v>77</v>
      </c>
      <c r="I51" s="1132"/>
    </row>
    <row r="52" spans="1:10" s="1133" customFormat="1" ht="15" x14ac:dyDescent="0.2">
      <c r="A52" s="1127" t="s">
        <v>574</v>
      </c>
      <c r="B52" s="1161"/>
      <c r="C52" s="549" t="s">
        <v>656</v>
      </c>
      <c r="D52" s="1160" t="s">
        <v>276</v>
      </c>
      <c r="E52" s="1156">
        <v>98</v>
      </c>
      <c r="F52" s="1156">
        <v>98</v>
      </c>
      <c r="G52" s="1156">
        <v>98</v>
      </c>
      <c r="H52" s="1156">
        <v>98</v>
      </c>
      <c r="I52" s="1132"/>
    </row>
    <row r="53" spans="1:10" s="1133" customFormat="1" ht="15" x14ac:dyDescent="0.2">
      <c r="A53" s="1127" t="s">
        <v>106</v>
      </c>
      <c r="B53" s="1161"/>
      <c r="C53" s="549" t="s">
        <v>1052</v>
      </c>
      <c r="D53" s="1160" t="s">
        <v>276</v>
      </c>
      <c r="E53" s="1156">
        <v>48</v>
      </c>
      <c r="F53" s="1156">
        <v>48</v>
      </c>
      <c r="G53" s="1156">
        <v>48</v>
      </c>
      <c r="H53" s="1156">
        <v>48</v>
      </c>
      <c r="I53" s="1132"/>
    </row>
    <row r="54" spans="1:10" s="1133" customFormat="1" ht="15" x14ac:dyDescent="0.2">
      <c r="A54" s="1127" t="s">
        <v>107</v>
      </c>
      <c r="B54" s="1163">
        <v>68360</v>
      </c>
      <c r="C54" s="549" t="s">
        <v>690</v>
      </c>
      <c r="D54" s="1160" t="s">
        <v>276</v>
      </c>
      <c r="E54" s="1156">
        <v>1844</v>
      </c>
      <c r="F54" s="1156">
        <v>1844</v>
      </c>
      <c r="G54" s="1156">
        <v>1844</v>
      </c>
      <c r="H54" s="1156">
        <v>1844</v>
      </c>
      <c r="I54" s="1164"/>
      <c r="J54" s="1165"/>
    </row>
    <row r="55" spans="1:10" s="1133" customFormat="1" ht="30" x14ac:dyDescent="0.2">
      <c r="A55" s="1127" t="s">
        <v>108</v>
      </c>
      <c r="B55" s="1166"/>
      <c r="C55" s="1126" t="s">
        <v>1053</v>
      </c>
      <c r="D55" s="1167">
        <v>44561</v>
      </c>
      <c r="E55" s="1168">
        <v>35000</v>
      </c>
      <c r="F55" s="1168">
        <v>0</v>
      </c>
      <c r="G55" s="1168">
        <v>0</v>
      </c>
      <c r="H55" s="1168">
        <v>0</v>
      </c>
      <c r="I55" s="1169"/>
      <c r="J55" s="1170"/>
    </row>
    <row r="56" spans="1:10" s="1133" customFormat="1" ht="15" x14ac:dyDescent="0.2">
      <c r="A56" s="1127" t="s">
        <v>111</v>
      </c>
      <c r="B56" s="1157" t="s">
        <v>671</v>
      </c>
      <c r="C56" s="549" t="s">
        <v>672</v>
      </c>
      <c r="D56" s="1160" t="s">
        <v>276</v>
      </c>
      <c r="E56" s="1156">
        <v>22000</v>
      </c>
      <c r="F56" s="1156">
        <v>22000</v>
      </c>
      <c r="G56" s="1156">
        <v>22000</v>
      </c>
      <c r="H56" s="1156">
        <v>22000</v>
      </c>
      <c r="I56" s="1169"/>
      <c r="J56" s="1170"/>
    </row>
    <row r="57" spans="1:10" s="1133" customFormat="1" ht="15" x14ac:dyDescent="0.2">
      <c r="A57" s="1127" t="s">
        <v>114</v>
      </c>
      <c r="B57" s="1161"/>
      <c r="C57" s="549" t="s">
        <v>673</v>
      </c>
      <c r="D57" s="1160" t="s">
        <v>276</v>
      </c>
      <c r="E57" s="1156">
        <v>732</v>
      </c>
      <c r="F57" s="1156">
        <v>732</v>
      </c>
      <c r="G57" s="1156">
        <v>732</v>
      </c>
      <c r="H57" s="1156">
        <v>732</v>
      </c>
      <c r="I57" s="1169"/>
      <c r="J57" s="1170"/>
    </row>
    <row r="58" spans="1:10" s="1133" customFormat="1" ht="30" x14ac:dyDescent="0.2">
      <c r="A58" s="1127" t="s">
        <v>115</v>
      </c>
      <c r="B58" s="1166" t="s">
        <v>696</v>
      </c>
      <c r="C58" s="1126" t="s">
        <v>697</v>
      </c>
      <c r="D58" s="1171" t="s">
        <v>276</v>
      </c>
      <c r="E58" s="1168">
        <v>3277</v>
      </c>
      <c r="F58" s="1168">
        <v>3277</v>
      </c>
      <c r="G58" s="1168">
        <v>3277</v>
      </c>
      <c r="H58" s="1168">
        <v>3277</v>
      </c>
      <c r="I58" s="1172"/>
      <c r="J58" s="1173"/>
    </row>
    <row r="59" spans="1:10" s="1133" customFormat="1" ht="15" x14ac:dyDescent="0.2">
      <c r="A59" s="1127" t="s">
        <v>116</v>
      </c>
      <c r="B59" s="1174">
        <v>42928</v>
      </c>
      <c r="C59" s="549" t="s">
        <v>881</v>
      </c>
      <c r="D59" s="1160" t="s">
        <v>276</v>
      </c>
      <c r="E59" s="1156">
        <v>283</v>
      </c>
      <c r="F59" s="1156">
        <v>283</v>
      </c>
      <c r="G59" s="1156">
        <v>283</v>
      </c>
      <c r="H59" s="1156">
        <v>283</v>
      </c>
      <c r="I59" s="1132"/>
    </row>
    <row r="60" spans="1:10" s="1133" customFormat="1" ht="15" x14ac:dyDescent="0.2">
      <c r="A60" s="1127" t="s">
        <v>117</v>
      </c>
      <c r="B60" s="1157" t="s">
        <v>748</v>
      </c>
      <c r="C60" s="549" t="s">
        <v>749</v>
      </c>
      <c r="D60" s="1162">
        <v>46727</v>
      </c>
      <c r="E60" s="1156">
        <v>155395</v>
      </c>
      <c r="F60" s="1156">
        <v>155395</v>
      </c>
      <c r="G60" s="1156">
        <v>155395</v>
      </c>
      <c r="H60" s="1156">
        <v>155395</v>
      </c>
      <c r="I60" s="1132"/>
    </row>
    <row r="61" spans="1:10" s="1133" customFormat="1" ht="15" x14ac:dyDescent="0.2">
      <c r="A61" s="1127" t="s">
        <v>120</v>
      </c>
      <c r="B61" s="1157" t="s">
        <v>1054</v>
      </c>
      <c r="C61" s="549" t="s">
        <v>750</v>
      </c>
      <c r="D61" s="1162" t="s">
        <v>276</v>
      </c>
      <c r="E61" s="1156">
        <v>8870</v>
      </c>
      <c r="F61" s="1156">
        <v>8870</v>
      </c>
      <c r="G61" s="1156">
        <v>8870</v>
      </c>
      <c r="H61" s="1156">
        <v>8870</v>
      </c>
      <c r="I61" s="1175"/>
    </row>
    <row r="62" spans="1:10" s="1133" customFormat="1" ht="15" x14ac:dyDescent="0.2">
      <c r="A62" s="1127" t="s">
        <v>123</v>
      </c>
      <c r="B62" s="1157" t="s">
        <v>1055</v>
      </c>
      <c r="C62" s="549" t="s">
        <v>751</v>
      </c>
      <c r="D62" s="1162">
        <v>44469</v>
      </c>
      <c r="E62" s="1156">
        <v>2095</v>
      </c>
      <c r="F62" s="1156">
        <v>0</v>
      </c>
      <c r="G62" s="1156">
        <v>0</v>
      </c>
      <c r="H62" s="1156">
        <v>0</v>
      </c>
      <c r="I62" s="1176"/>
    </row>
    <row r="63" spans="1:10" s="1133" customFormat="1" ht="15" x14ac:dyDescent="0.2">
      <c r="A63" s="1127" t="s">
        <v>126</v>
      </c>
      <c r="B63" s="1157" t="s">
        <v>882</v>
      </c>
      <c r="C63" s="549" t="s">
        <v>1168</v>
      </c>
      <c r="D63" s="1160" t="s">
        <v>1162</v>
      </c>
      <c r="E63" s="1156">
        <v>0</v>
      </c>
      <c r="F63" s="1156">
        <v>0</v>
      </c>
      <c r="G63" s="1156">
        <v>0</v>
      </c>
      <c r="H63" s="1156">
        <v>0</v>
      </c>
      <c r="I63" s="1176"/>
    </row>
    <row r="64" spans="1:10" s="1133" customFormat="1" ht="15" x14ac:dyDescent="0.2">
      <c r="A64" s="1127" t="s">
        <v>127</v>
      </c>
      <c r="B64" s="1157" t="s">
        <v>1056</v>
      </c>
      <c r="C64" s="549" t="s">
        <v>883</v>
      </c>
      <c r="D64" s="1162" t="s">
        <v>276</v>
      </c>
      <c r="E64" s="1159">
        <v>5640</v>
      </c>
      <c r="F64" s="1159">
        <v>5640</v>
      </c>
      <c r="G64" s="1159">
        <v>5640</v>
      </c>
      <c r="H64" s="1159">
        <v>5640</v>
      </c>
      <c r="I64" s="1132"/>
    </row>
    <row r="65" spans="1:11" s="1133" customFormat="1" ht="15" x14ac:dyDescent="0.2">
      <c r="A65" s="1127" t="s">
        <v>130</v>
      </c>
      <c r="B65" s="1154" t="s">
        <v>884</v>
      </c>
      <c r="C65" s="549" t="s">
        <v>885</v>
      </c>
      <c r="D65" s="1177" t="s">
        <v>276</v>
      </c>
      <c r="E65" s="1154">
        <v>217</v>
      </c>
      <c r="F65" s="1154">
        <v>217</v>
      </c>
      <c r="G65" s="1154">
        <v>217</v>
      </c>
      <c r="H65" s="1154">
        <v>217</v>
      </c>
      <c r="I65" s="1132"/>
    </row>
    <row r="66" spans="1:11" s="1133" customFormat="1" ht="30" x14ac:dyDescent="0.2">
      <c r="A66" s="1127" t="s">
        <v>131</v>
      </c>
      <c r="B66" s="1178" t="s">
        <v>886</v>
      </c>
      <c r="C66" s="1178" t="s">
        <v>887</v>
      </c>
      <c r="D66" s="1179" t="s">
        <v>276</v>
      </c>
      <c r="E66" s="1180">
        <v>1524</v>
      </c>
      <c r="F66" s="1180">
        <v>1524</v>
      </c>
      <c r="G66" s="1180">
        <v>1524</v>
      </c>
      <c r="H66" s="1180">
        <v>1524</v>
      </c>
      <c r="I66" s="1132"/>
    </row>
    <row r="67" spans="1:11" s="1133" customFormat="1" ht="15" x14ac:dyDescent="0.2">
      <c r="A67" s="1127" t="s">
        <v>132</v>
      </c>
      <c r="B67" s="1154" t="s">
        <v>888</v>
      </c>
      <c r="C67" s="1154" t="s">
        <v>889</v>
      </c>
      <c r="D67" s="1177" t="s">
        <v>276</v>
      </c>
      <c r="E67" s="1154">
        <v>671</v>
      </c>
      <c r="F67" s="1154">
        <v>671</v>
      </c>
      <c r="G67" s="1154">
        <v>671</v>
      </c>
      <c r="H67" s="1154">
        <v>671</v>
      </c>
      <c r="I67" s="1132"/>
    </row>
    <row r="68" spans="1:11" s="1133" customFormat="1" ht="30" x14ac:dyDescent="0.2">
      <c r="A68" s="1127" t="s">
        <v>133</v>
      </c>
      <c r="B68" s="1178" t="s">
        <v>890</v>
      </c>
      <c r="C68" s="1178" t="s">
        <v>891</v>
      </c>
      <c r="D68" s="1179" t="s">
        <v>276</v>
      </c>
      <c r="E68" s="1178">
        <v>200</v>
      </c>
      <c r="F68" s="1178">
        <v>200</v>
      </c>
      <c r="G68" s="1178">
        <v>200</v>
      </c>
      <c r="H68" s="1178">
        <v>200</v>
      </c>
      <c r="I68" s="1132"/>
    </row>
    <row r="69" spans="1:11" s="1133" customFormat="1" ht="15" x14ac:dyDescent="0.2">
      <c r="A69" s="1127" t="s">
        <v>134</v>
      </c>
      <c r="B69" s="1154" t="s">
        <v>1057</v>
      </c>
      <c r="C69" s="1154" t="s">
        <v>892</v>
      </c>
      <c r="D69" s="1155" t="s">
        <v>276</v>
      </c>
      <c r="E69" s="1154">
        <v>424</v>
      </c>
      <c r="F69" s="1154">
        <v>424</v>
      </c>
      <c r="G69" s="1154">
        <v>424</v>
      </c>
      <c r="H69" s="1154">
        <v>424</v>
      </c>
      <c r="I69" s="1132"/>
    </row>
    <row r="70" spans="1:11" s="1133" customFormat="1" ht="15" x14ac:dyDescent="0.2">
      <c r="A70" s="1127" t="s">
        <v>136</v>
      </c>
      <c r="B70" s="1154" t="s">
        <v>1058</v>
      </c>
      <c r="C70" s="1154" t="s">
        <v>1169</v>
      </c>
      <c r="D70" s="1155" t="s">
        <v>1162</v>
      </c>
      <c r="E70" s="1156">
        <v>0</v>
      </c>
      <c r="F70" s="1156">
        <v>0</v>
      </c>
      <c r="G70" s="1156">
        <v>0</v>
      </c>
      <c r="H70" s="1156">
        <v>0</v>
      </c>
      <c r="I70" s="1132"/>
    </row>
    <row r="71" spans="1:11" s="1133" customFormat="1" ht="15" x14ac:dyDescent="0.2">
      <c r="A71" s="1127" t="s">
        <v>139</v>
      </c>
      <c r="B71" s="1154"/>
      <c r="C71" s="1154" t="s">
        <v>893</v>
      </c>
      <c r="D71" s="1155">
        <v>44561</v>
      </c>
      <c r="E71" s="1159">
        <v>610</v>
      </c>
      <c r="F71" s="1159">
        <v>0</v>
      </c>
      <c r="G71" s="1159">
        <v>0</v>
      </c>
      <c r="H71" s="1159">
        <v>0</v>
      </c>
      <c r="I71" s="1132"/>
    </row>
    <row r="72" spans="1:11" s="1133" customFormat="1" ht="15" x14ac:dyDescent="0.2">
      <c r="A72" s="1127" t="s">
        <v>141</v>
      </c>
      <c r="B72" s="1154" t="s">
        <v>894</v>
      </c>
      <c r="C72" s="1154" t="s">
        <v>895</v>
      </c>
      <c r="D72" s="1177" t="s">
        <v>276</v>
      </c>
      <c r="E72" s="1159">
        <v>1067</v>
      </c>
      <c r="F72" s="1159">
        <v>1067</v>
      </c>
      <c r="G72" s="1159">
        <v>1067</v>
      </c>
      <c r="H72" s="1159">
        <v>1067</v>
      </c>
      <c r="I72" s="1132"/>
    </row>
    <row r="73" spans="1:11" s="1133" customFormat="1" ht="15" x14ac:dyDescent="0.2">
      <c r="A73" s="1127" t="s">
        <v>142</v>
      </c>
      <c r="B73" s="1154" t="s">
        <v>896</v>
      </c>
      <c r="C73" s="1154" t="s">
        <v>897</v>
      </c>
      <c r="D73" s="1177" t="s">
        <v>276</v>
      </c>
      <c r="E73" s="1159">
        <v>3048</v>
      </c>
      <c r="F73" s="1159">
        <v>3048</v>
      </c>
      <c r="G73" s="1159">
        <v>3048</v>
      </c>
      <c r="H73" s="1159">
        <v>3048</v>
      </c>
      <c r="I73" s="1164"/>
      <c r="J73" s="1181"/>
      <c r="K73" s="1181"/>
    </row>
    <row r="74" spans="1:11" s="1133" customFormat="1" ht="15" x14ac:dyDescent="0.2">
      <c r="A74" s="1127" t="s">
        <v>143</v>
      </c>
      <c r="B74" s="1154" t="s">
        <v>1170</v>
      </c>
      <c r="C74" s="1154" t="s">
        <v>898</v>
      </c>
      <c r="D74" s="1155">
        <v>44926</v>
      </c>
      <c r="E74" s="1154">
        <v>873</v>
      </c>
      <c r="F74" s="1154">
        <v>873</v>
      </c>
      <c r="G74" s="1154">
        <v>0</v>
      </c>
      <c r="H74" s="1154">
        <v>0</v>
      </c>
      <c r="I74" s="1164"/>
      <c r="J74" s="1181"/>
      <c r="K74" s="1181"/>
    </row>
    <row r="75" spans="1:11" s="1133" customFormat="1" ht="15" x14ac:dyDescent="0.2">
      <c r="A75" s="1127" t="s">
        <v>752</v>
      </c>
      <c r="B75" s="1154" t="s">
        <v>1171</v>
      </c>
      <c r="C75" s="1154" t="s">
        <v>899</v>
      </c>
      <c r="D75" s="1155">
        <v>44926</v>
      </c>
      <c r="E75" s="1156">
        <v>873</v>
      </c>
      <c r="F75" s="1156">
        <v>873</v>
      </c>
      <c r="G75" s="1156">
        <v>0</v>
      </c>
      <c r="H75" s="1156">
        <v>0</v>
      </c>
      <c r="I75" s="1164"/>
      <c r="J75" s="1181"/>
      <c r="K75" s="1181"/>
    </row>
    <row r="76" spans="1:11" s="1133" customFormat="1" ht="30" x14ac:dyDescent="0.2">
      <c r="A76" s="1127" t="s">
        <v>753</v>
      </c>
      <c r="B76" s="1178" t="s">
        <v>1172</v>
      </c>
      <c r="C76" s="1178" t="s">
        <v>900</v>
      </c>
      <c r="D76" s="1158">
        <v>44926</v>
      </c>
      <c r="E76" s="1168">
        <v>873</v>
      </c>
      <c r="F76" s="1168">
        <v>873</v>
      </c>
      <c r="G76" s="1168">
        <v>0</v>
      </c>
      <c r="H76" s="1168">
        <v>0</v>
      </c>
      <c r="I76" s="1182"/>
      <c r="J76" s="1181"/>
      <c r="K76" s="1181"/>
    </row>
    <row r="77" spans="1:11" s="1133" customFormat="1" ht="15" x14ac:dyDescent="0.2">
      <c r="A77" s="1127" t="s">
        <v>819</v>
      </c>
      <c r="B77" s="1157" t="s">
        <v>901</v>
      </c>
      <c r="C77" s="549" t="s">
        <v>902</v>
      </c>
      <c r="D77" s="1162" t="s">
        <v>276</v>
      </c>
      <c r="E77" s="1156">
        <v>2400</v>
      </c>
      <c r="F77" s="1156">
        <v>2400</v>
      </c>
      <c r="G77" s="1156">
        <v>2400</v>
      </c>
      <c r="H77" s="1156">
        <v>2400</v>
      </c>
      <c r="I77" s="1182"/>
      <c r="J77" s="1181"/>
      <c r="K77" s="1181"/>
    </row>
    <row r="78" spans="1:11" s="1133" customFormat="1" ht="15" x14ac:dyDescent="0.2">
      <c r="A78" s="1127" t="s">
        <v>820</v>
      </c>
      <c r="B78" s="1166"/>
      <c r="C78" s="1166" t="s">
        <v>1059</v>
      </c>
      <c r="D78" s="1158">
        <v>44620</v>
      </c>
      <c r="E78" s="1180">
        <v>153</v>
      </c>
      <c r="F78" s="1159">
        <v>26</v>
      </c>
      <c r="G78" s="1159">
        <v>0</v>
      </c>
      <c r="H78" s="1159">
        <v>0</v>
      </c>
      <c r="I78" s="1182"/>
      <c r="J78" s="1181"/>
      <c r="K78" s="1181"/>
    </row>
    <row r="79" spans="1:11" s="1133" customFormat="1" ht="15" x14ac:dyDescent="0.2">
      <c r="A79" s="1127" t="s">
        <v>821</v>
      </c>
      <c r="B79" s="1157" t="s">
        <v>1060</v>
      </c>
      <c r="C79" s="1154" t="s">
        <v>1061</v>
      </c>
      <c r="D79" s="1158">
        <v>44926</v>
      </c>
      <c r="E79" s="1159">
        <v>991</v>
      </c>
      <c r="F79" s="1159">
        <v>991</v>
      </c>
      <c r="G79" s="1159">
        <v>0</v>
      </c>
      <c r="H79" s="1159">
        <v>0</v>
      </c>
      <c r="I79" s="1182"/>
      <c r="J79" s="1181"/>
      <c r="K79" s="1181"/>
    </row>
    <row r="80" spans="1:11" s="1133" customFormat="1" ht="15" x14ac:dyDescent="0.2">
      <c r="A80" s="1127" t="s">
        <v>1177</v>
      </c>
      <c r="B80" s="1157" t="s">
        <v>1062</v>
      </c>
      <c r="C80" s="1154" t="s">
        <v>1063</v>
      </c>
      <c r="D80" s="1158">
        <v>45077</v>
      </c>
      <c r="E80" s="1159">
        <v>848</v>
      </c>
      <c r="F80" s="1159">
        <v>848</v>
      </c>
      <c r="G80" s="1159">
        <v>353</v>
      </c>
      <c r="H80" s="1159">
        <v>0</v>
      </c>
      <c r="I80" s="1182"/>
      <c r="J80" s="1181"/>
      <c r="K80" s="1181"/>
    </row>
    <row r="81" spans="1:11" s="1133" customFormat="1" ht="15" x14ac:dyDescent="0.2">
      <c r="A81" s="1127" t="s">
        <v>1178</v>
      </c>
      <c r="B81" s="1157" t="s">
        <v>1064</v>
      </c>
      <c r="C81" s="1154" t="s">
        <v>1065</v>
      </c>
      <c r="D81" s="1158">
        <v>44227</v>
      </c>
      <c r="E81" s="1159">
        <v>238</v>
      </c>
      <c r="F81" s="1159">
        <v>0</v>
      </c>
      <c r="G81" s="1159">
        <v>0</v>
      </c>
      <c r="H81" s="1159">
        <v>0</v>
      </c>
      <c r="I81" s="1182"/>
      <c r="J81" s="1181"/>
      <c r="K81" s="1181"/>
    </row>
    <row r="82" spans="1:11" s="1133" customFormat="1" ht="15" x14ac:dyDescent="0.2">
      <c r="A82" s="1127" t="s">
        <v>1179</v>
      </c>
      <c r="B82" s="1157" t="s">
        <v>1172</v>
      </c>
      <c r="C82" s="1157" t="s">
        <v>1066</v>
      </c>
      <c r="D82" s="1167">
        <v>44530</v>
      </c>
      <c r="E82" s="1168">
        <v>839</v>
      </c>
      <c r="F82" s="1156">
        <v>0</v>
      </c>
      <c r="G82" s="1156">
        <v>0</v>
      </c>
      <c r="H82" s="1156">
        <v>0</v>
      </c>
      <c r="I82" s="1182"/>
      <c r="J82" s="1181"/>
      <c r="K82" s="1181"/>
    </row>
    <row r="83" spans="1:11" s="1133" customFormat="1" ht="15" x14ac:dyDescent="0.2">
      <c r="A83" s="1127" t="s">
        <v>1180</v>
      </c>
      <c r="B83" s="1157" t="s">
        <v>1067</v>
      </c>
      <c r="C83" s="1154" t="s">
        <v>1068</v>
      </c>
      <c r="D83" s="1158">
        <v>44377</v>
      </c>
      <c r="E83" s="1159">
        <v>9487</v>
      </c>
      <c r="F83" s="1159">
        <v>0</v>
      </c>
      <c r="G83" s="1159">
        <v>0</v>
      </c>
      <c r="H83" s="1159">
        <v>0</v>
      </c>
      <c r="I83" s="1182"/>
    </row>
    <row r="84" spans="1:11" s="1133" customFormat="1" ht="15" x14ac:dyDescent="0.2">
      <c r="A84" s="1127" t="s">
        <v>1181</v>
      </c>
      <c r="B84" s="1157" t="s">
        <v>1069</v>
      </c>
      <c r="C84" s="1157" t="s">
        <v>1173</v>
      </c>
      <c r="D84" s="1162" t="s">
        <v>1166</v>
      </c>
      <c r="E84" s="1156">
        <v>0</v>
      </c>
      <c r="F84" s="1157">
        <v>0</v>
      </c>
      <c r="G84" s="1157">
        <v>0</v>
      </c>
      <c r="H84" s="1157">
        <v>0</v>
      </c>
      <c r="I84" s="1182"/>
    </row>
    <row r="85" spans="1:11" s="1133" customFormat="1" ht="15" x14ac:dyDescent="0.2">
      <c r="A85" s="1127" t="s">
        <v>1182</v>
      </c>
      <c r="B85" s="1157" t="s">
        <v>1071</v>
      </c>
      <c r="C85" s="1157" t="s">
        <v>1174</v>
      </c>
      <c r="D85" s="1162" t="s">
        <v>1166</v>
      </c>
      <c r="E85" s="1156">
        <v>0</v>
      </c>
      <c r="F85" s="1156">
        <v>0</v>
      </c>
      <c r="G85" s="1156">
        <v>0</v>
      </c>
      <c r="H85" s="1156">
        <v>0</v>
      </c>
      <c r="I85" s="1182"/>
    </row>
    <row r="86" spans="1:11" s="1133" customFormat="1" ht="15" x14ac:dyDescent="0.2">
      <c r="A86" s="1127" t="s">
        <v>1183</v>
      </c>
      <c r="B86" s="1154" t="s">
        <v>1072</v>
      </c>
      <c r="C86" s="1154" t="s">
        <v>1175</v>
      </c>
      <c r="D86" s="1155">
        <v>44377</v>
      </c>
      <c r="E86" s="1159">
        <v>4734</v>
      </c>
      <c r="F86" s="1159">
        <v>0</v>
      </c>
      <c r="G86" s="1159">
        <v>0</v>
      </c>
      <c r="H86" s="1159">
        <v>0</v>
      </c>
      <c r="I86" s="1182"/>
    </row>
    <row r="87" spans="1:11" s="1133" customFormat="1" ht="15" x14ac:dyDescent="0.2">
      <c r="A87" s="1127" t="s">
        <v>1184</v>
      </c>
      <c r="B87" s="1157" t="s">
        <v>1073</v>
      </c>
      <c r="C87" s="1157" t="s">
        <v>1074</v>
      </c>
      <c r="D87" s="1162">
        <v>44651</v>
      </c>
      <c r="E87" s="1157">
        <v>73</v>
      </c>
      <c r="F87" s="1157">
        <v>55</v>
      </c>
      <c r="G87" s="1157">
        <v>0</v>
      </c>
      <c r="H87" s="1157">
        <v>0</v>
      </c>
      <c r="I87" s="1182"/>
    </row>
    <row r="88" spans="1:11" s="1133" customFormat="1" ht="15" x14ac:dyDescent="0.2">
      <c r="A88" s="1127" t="s">
        <v>1185</v>
      </c>
      <c r="B88" s="1154" t="s">
        <v>1075</v>
      </c>
      <c r="C88" s="1154" t="s">
        <v>1076</v>
      </c>
      <c r="D88" s="1155">
        <v>44255</v>
      </c>
      <c r="E88" s="1159">
        <v>2540</v>
      </c>
      <c r="F88" s="1154">
        <v>0</v>
      </c>
      <c r="G88" s="1154">
        <v>0</v>
      </c>
      <c r="H88" s="1154">
        <v>0</v>
      </c>
      <c r="I88" s="1183"/>
    </row>
    <row r="89" spans="1:11" s="1133" customFormat="1" ht="15" x14ac:dyDescent="0.2">
      <c r="A89" s="1127" t="s">
        <v>1186</v>
      </c>
      <c r="B89" s="1154" t="s">
        <v>1077</v>
      </c>
      <c r="C89" s="1157" t="s">
        <v>1078</v>
      </c>
      <c r="D89" s="1162">
        <v>44240</v>
      </c>
      <c r="E89" s="1156">
        <v>2152</v>
      </c>
      <c r="F89" s="1157">
        <v>0</v>
      </c>
      <c r="G89" s="1157">
        <v>0</v>
      </c>
      <c r="H89" s="1157">
        <v>0</v>
      </c>
      <c r="I89" s="1182"/>
    </row>
    <row r="90" spans="1:11" s="1133" customFormat="1" ht="15" x14ac:dyDescent="0.2">
      <c r="A90" s="1127" t="s">
        <v>1187</v>
      </c>
      <c r="B90" s="1170"/>
      <c r="C90" s="1154" t="s">
        <v>1079</v>
      </c>
      <c r="D90" s="1177" t="s">
        <v>276</v>
      </c>
      <c r="E90" s="1159">
        <v>2000</v>
      </c>
      <c r="F90" s="1159">
        <v>2000</v>
      </c>
      <c r="G90" s="1159">
        <v>2000</v>
      </c>
      <c r="H90" s="1159">
        <v>2000</v>
      </c>
      <c r="I90" s="1184"/>
    </row>
    <row r="91" spans="1:11" s="1133" customFormat="1" ht="15" x14ac:dyDescent="0.2">
      <c r="A91" s="1127" t="s">
        <v>1188</v>
      </c>
      <c r="B91" s="1170"/>
      <c r="C91" s="1154" t="s">
        <v>1080</v>
      </c>
      <c r="D91" s="1170"/>
      <c r="E91" s="1159">
        <v>15240</v>
      </c>
      <c r="F91" s="1159">
        <v>15240</v>
      </c>
      <c r="G91" s="1159">
        <v>15240</v>
      </c>
      <c r="H91" s="1159">
        <v>15240</v>
      </c>
      <c r="I91" s="1184"/>
    </row>
    <row r="92" spans="1:11" s="1133" customFormat="1" ht="15" x14ac:dyDescent="0.2">
      <c r="A92" s="1127" t="s">
        <v>1189</v>
      </c>
      <c r="B92" s="1154"/>
      <c r="C92" s="1154" t="s">
        <v>1081</v>
      </c>
      <c r="D92" s="1154"/>
      <c r="E92" s="1159">
        <v>24500</v>
      </c>
      <c r="F92" s="1159">
        <v>24500</v>
      </c>
      <c r="G92" s="1159">
        <v>24500</v>
      </c>
      <c r="H92" s="1159">
        <v>24500</v>
      </c>
    </row>
    <row r="93" spans="1:11" s="1133" customFormat="1" ht="15" x14ac:dyDescent="0.2">
      <c r="A93" s="1127" t="s">
        <v>1190</v>
      </c>
      <c r="B93" s="1154" t="s">
        <v>1082</v>
      </c>
      <c r="C93" s="1154" t="s">
        <v>1176</v>
      </c>
      <c r="D93" s="1155">
        <v>44286</v>
      </c>
      <c r="E93" s="1159">
        <v>415</v>
      </c>
      <c r="F93" s="1159">
        <v>0</v>
      </c>
      <c r="G93" s="1159">
        <v>0</v>
      </c>
      <c r="H93" s="1159">
        <v>0</v>
      </c>
    </row>
    <row r="94" spans="1:11" s="1186" customFormat="1" ht="14.25" x14ac:dyDescent="0.2">
      <c r="A94" s="1185"/>
      <c r="E94" s="1187">
        <f>SUM(E12:E93)</f>
        <v>371988</v>
      </c>
      <c r="F94" s="1187">
        <f>SUM(F12:F93)</f>
        <v>310546</v>
      </c>
      <c r="G94" s="1187">
        <f>SUM(G12:G93)</f>
        <v>299075</v>
      </c>
      <c r="H94" s="1187">
        <f>SUM(H12:H93)</f>
        <v>298722</v>
      </c>
    </row>
    <row r="95" spans="1:11" ht="15" x14ac:dyDescent="0.25">
      <c r="A95" s="728"/>
    </row>
    <row r="96" spans="1:11" ht="15" x14ac:dyDescent="0.25">
      <c r="A96" s="728"/>
      <c r="B96" s="729"/>
      <c r="C96" s="729"/>
      <c r="D96" s="729"/>
      <c r="E96" s="727"/>
      <c r="F96" s="727"/>
      <c r="G96" s="727"/>
      <c r="H96" s="727"/>
    </row>
  </sheetData>
  <mergeCells count="9">
    <mergeCell ref="A1:H1"/>
    <mergeCell ref="A5:H5"/>
    <mergeCell ref="A3:H3"/>
    <mergeCell ref="A4:H4"/>
    <mergeCell ref="A8:A10"/>
    <mergeCell ref="B9:B10"/>
    <mergeCell ref="C9:C10"/>
    <mergeCell ref="D9:D10"/>
    <mergeCell ref="A6:H6"/>
  </mergeCells>
  <pageMargins left="0.70866141732283472" right="0.70866141732283472" top="0.74803149606299213" bottom="0.74803149606299213" header="0.31496062992125984" footer="0.31496062992125984"/>
  <pageSetup paperSize="8" scale="43" orientation="portrait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sheetPr>
    <tabColor indexed="49"/>
  </sheetPr>
  <dimension ref="A1:M74"/>
  <sheetViews>
    <sheetView topLeftCell="A7" workbookViewId="0">
      <selection activeCell="F29" sqref="F29"/>
    </sheetView>
  </sheetViews>
  <sheetFormatPr defaultColWidth="9.140625" defaultRowHeight="14.1" customHeight="1" x14ac:dyDescent="0.25"/>
  <cols>
    <col min="1" max="1" width="5.28515625" style="227" customWidth="1"/>
    <col min="2" max="2" width="27.7109375" style="239" customWidth="1"/>
    <col min="3" max="3" width="47.85546875" style="239" customWidth="1"/>
    <col min="4" max="4" width="9.140625" style="228"/>
    <col min="5" max="5" width="8.7109375" style="239" bestFit="1" customWidth="1"/>
    <col min="6" max="6" width="8.42578125" style="239" bestFit="1" customWidth="1"/>
    <col min="7" max="7" width="8.7109375" style="239" customWidth="1"/>
    <col min="8" max="8" width="8.85546875" style="239" customWidth="1"/>
    <col min="9" max="9" width="9.140625" style="239"/>
    <col min="10" max="16384" width="9.140625" style="230"/>
  </cols>
  <sheetData>
    <row r="1" spans="1:11" ht="14.1" customHeight="1" x14ac:dyDescent="0.25">
      <c r="C1" s="1648" t="s">
        <v>146</v>
      </c>
      <c r="D1" s="1648"/>
      <c r="E1" s="1648"/>
      <c r="F1" s="1648"/>
      <c r="G1" s="1648"/>
      <c r="H1" s="1648"/>
    </row>
    <row r="2" spans="1:11" ht="20.100000000000001" customHeight="1" x14ac:dyDescent="0.25">
      <c r="A2" s="1632" t="s">
        <v>260</v>
      </c>
      <c r="B2" s="1649"/>
      <c r="C2" s="1649"/>
      <c r="D2" s="1649"/>
      <c r="E2" s="1649"/>
      <c r="F2" s="1649"/>
      <c r="G2" s="1649"/>
      <c r="H2" s="1649"/>
    </row>
    <row r="3" spans="1:11" ht="14.1" customHeight="1" x14ac:dyDescent="0.25">
      <c r="A3" s="1632" t="s">
        <v>261</v>
      </c>
      <c r="B3" s="1649"/>
      <c r="C3" s="1649"/>
      <c r="D3" s="1649"/>
      <c r="E3" s="1649"/>
      <c r="F3" s="1649"/>
      <c r="G3" s="1649"/>
      <c r="H3" s="1649"/>
    </row>
    <row r="4" spans="1:11" ht="14.1" customHeight="1" x14ac:dyDescent="0.25">
      <c r="A4" s="1633" t="s">
        <v>52</v>
      </c>
      <c r="B4" s="1650"/>
      <c r="C4" s="1650"/>
      <c r="D4" s="1650"/>
      <c r="E4" s="1650"/>
      <c r="F4" s="1650"/>
      <c r="G4" s="1650"/>
      <c r="H4" s="1650"/>
    </row>
    <row r="5" spans="1:11" ht="14.1" customHeight="1" x14ac:dyDescent="0.25">
      <c r="A5" s="226"/>
      <c r="B5" s="227"/>
      <c r="C5" s="227"/>
      <c r="D5" s="227"/>
      <c r="E5" s="227"/>
      <c r="F5" s="227"/>
      <c r="G5" s="227"/>
      <c r="H5" s="227"/>
    </row>
    <row r="6" spans="1:11" ht="14.1" customHeight="1" x14ac:dyDescent="0.25">
      <c r="A6" s="1641"/>
      <c r="B6" s="229" t="s">
        <v>54</v>
      </c>
      <c r="C6" s="229" t="s">
        <v>55</v>
      </c>
      <c r="D6" s="229" t="s">
        <v>56</v>
      </c>
      <c r="E6" s="229" t="s">
        <v>57</v>
      </c>
      <c r="F6" s="229" t="s">
        <v>411</v>
      </c>
      <c r="G6" s="229" t="s">
        <v>412</v>
      </c>
      <c r="H6" s="229" t="s">
        <v>413</v>
      </c>
      <c r="I6" s="229" t="s">
        <v>514</v>
      </c>
    </row>
    <row r="7" spans="1:11" s="269" customFormat="1" ht="13.5" customHeight="1" x14ac:dyDescent="0.25">
      <c r="A7" s="1641"/>
      <c r="B7" s="1647" t="s">
        <v>262</v>
      </c>
      <c r="C7" s="1651" t="s">
        <v>263</v>
      </c>
      <c r="D7" s="1651" t="s">
        <v>264</v>
      </c>
      <c r="E7" s="1645" t="s">
        <v>265</v>
      </c>
      <c r="F7" s="1646"/>
      <c r="G7" s="1646"/>
      <c r="H7" s="1646"/>
      <c r="I7" s="1647"/>
      <c r="J7" s="268"/>
      <c r="K7" s="268"/>
    </row>
    <row r="8" spans="1:11" s="269" customFormat="1" ht="13.5" customHeight="1" x14ac:dyDescent="0.25">
      <c r="A8" s="1641"/>
      <c r="B8" s="1647"/>
      <c r="C8" s="1651"/>
      <c r="D8" s="1651"/>
      <c r="E8" s="270" t="s">
        <v>266</v>
      </c>
      <c r="F8" s="270" t="s">
        <v>267</v>
      </c>
      <c r="G8" s="270" t="s">
        <v>268</v>
      </c>
      <c r="H8" s="271" t="s">
        <v>269</v>
      </c>
      <c r="I8" s="270" t="s">
        <v>144</v>
      </c>
      <c r="J8" s="272"/>
      <c r="K8" s="272"/>
    </row>
    <row r="9" spans="1:11" s="269" customFormat="1" ht="13.5" customHeight="1" x14ac:dyDescent="0.25">
      <c r="A9" s="237" t="s">
        <v>420</v>
      </c>
      <c r="B9" s="273" t="s">
        <v>270</v>
      </c>
      <c r="C9" s="274"/>
      <c r="D9" s="275"/>
      <c r="E9" s="274"/>
      <c r="F9" s="274"/>
      <c r="G9" s="274"/>
      <c r="H9" s="274"/>
      <c r="I9" s="225"/>
    </row>
    <row r="10" spans="1:11" ht="13.5" customHeight="1" x14ac:dyDescent="0.25">
      <c r="A10" s="237" t="s">
        <v>428</v>
      </c>
      <c r="B10" s="276" t="s">
        <v>271</v>
      </c>
    </row>
    <row r="11" spans="1:11" ht="13.5" customHeight="1" x14ac:dyDescent="0.25">
      <c r="A11" s="237" t="s">
        <v>429</v>
      </c>
      <c r="B11" s="259" t="s">
        <v>272</v>
      </c>
      <c r="C11" s="260" t="s">
        <v>273</v>
      </c>
      <c r="D11" s="261"/>
      <c r="E11" s="260"/>
      <c r="F11" s="260"/>
      <c r="G11" s="260"/>
      <c r="H11" s="260"/>
    </row>
    <row r="12" spans="1:11" ht="13.5" customHeight="1" x14ac:dyDescent="0.25">
      <c r="A12" s="237" t="s">
        <v>430</v>
      </c>
      <c r="B12" s="259" t="s">
        <v>274</v>
      </c>
      <c r="C12" s="260" t="s">
        <v>275</v>
      </c>
      <c r="D12" s="228" t="s">
        <v>276</v>
      </c>
      <c r="E12" s="262">
        <v>300</v>
      </c>
      <c r="F12" s="262">
        <v>300</v>
      </c>
      <c r="G12" s="262">
        <v>300</v>
      </c>
      <c r="H12" s="262">
        <v>300</v>
      </c>
    </row>
    <row r="13" spans="1:11" ht="13.5" customHeight="1" x14ac:dyDescent="0.25">
      <c r="A13" s="237" t="s">
        <v>431</v>
      </c>
      <c r="B13" s="238" t="s">
        <v>277</v>
      </c>
      <c r="C13" s="239" t="s">
        <v>278</v>
      </c>
      <c r="D13" s="228" t="s">
        <v>276</v>
      </c>
      <c r="E13" s="236">
        <v>100</v>
      </c>
      <c r="F13" s="236">
        <v>100</v>
      </c>
      <c r="G13" s="236">
        <v>100</v>
      </c>
      <c r="H13" s="236">
        <v>100</v>
      </c>
      <c r="I13" s="239">
        <v>100</v>
      </c>
    </row>
    <row r="14" spans="1:11" ht="13.5" customHeight="1" x14ac:dyDescent="0.25">
      <c r="A14" s="237" t="s">
        <v>432</v>
      </c>
      <c r="B14" s="238" t="s">
        <v>279</v>
      </c>
      <c r="C14" s="239" t="s">
        <v>280</v>
      </c>
      <c r="D14" s="228" t="s">
        <v>276</v>
      </c>
      <c r="E14" s="236">
        <v>24554</v>
      </c>
      <c r="F14" s="236">
        <v>19393</v>
      </c>
      <c r="G14" s="236"/>
      <c r="H14" s="236">
        <v>24241</v>
      </c>
      <c r="I14" s="239">
        <v>24250</v>
      </c>
    </row>
    <row r="15" spans="1:11" ht="13.5" customHeight="1" x14ac:dyDescent="0.25">
      <c r="A15" s="237" t="s">
        <v>433</v>
      </c>
      <c r="B15" s="238" t="s">
        <v>281</v>
      </c>
      <c r="C15" s="239" t="s">
        <v>282</v>
      </c>
      <c r="D15" s="228" t="s">
        <v>276</v>
      </c>
      <c r="E15" s="236"/>
      <c r="F15" s="236"/>
      <c r="G15" s="236"/>
      <c r="H15" s="236"/>
    </row>
    <row r="16" spans="1:11" ht="13.5" customHeight="1" x14ac:dyDescent="0.25">
      <c r="A16" s="237" t="s">
        <v>434</v>
      </c>
      <c r="B16" s="238" t="s">
        <v>283</v>
      </c>
      <c r="C16" s="239" t="s">
        <v>284</v>
      </c>
      <c r="D16" s="228" t="s">
        <v>276</v>
      </c>
      <c r="E16" s="236">
        <v>17280</v>
      </c>
      <c r="F16" s="236">
        <v>17280</v>
      </c>
      <c r="G16" s="236">
        <v>17280</v>
      </c>
      <c r="H16" s="236">
        <v>17280</v>
      </c>
      <c r="I16" s="239">
        <v>17280</v>
      </c>
    </row>
    <row r="17" spans="1:13" ht="13.5" customHeight="1" x14ac:dyDescent="0.25">
      <c r="A17" s="237" t="s">
        <v>435</v>
      </c>
      <c r="B17" s="238" t="s">
        <v>285</v>
      </c>
      <c r="C17" s="239" t="s">
        <v>286</v>
      </c>
      <c r="D17" s="228" t="s">
        <v>276</v>
      </c>
      <c r="E17" s="236">
        <v>32739</v>
      </c>
      <c r="F17" s="236">
        <v>25858</v>
      </c>
      <c r="G17" s="236"/>
      <c r="H17" s="236">
        <v>27321</v>
      </c>
      <c r="I17" s="239">
        <v>27350</v>
      </c>
    </row>
    <row r="18" spans="1:13" ht="13.5" customHeight="1" x14ac:dyDescent="0.25">
      <c r="A18" s="237" t="s">
        <v>464</v>
      </c>
      <c r="B18" s="238"/>
      <c r="C18" s="239" t="s">
        <v>287</v>
      </c>
      <c r="D18" s="228" t="s">
        <v>276</v>
      </c>
      <c r="E18" s="236"/>
      <c r="F18" s="236"/>
      <c r="G18" s="236"/>
      <c r="H18" s="236"/>
    </row>
    <row r="19" spans="1:13" ht="13.5" customHeight="1" x14ac:dyDescent="0.25">
      <c r="A19" s="237" t="s">
        <v>465</v>
      </c>
      <c r="B19" s="238"/>
      <c r="C19" s="239" t="s">
        <v>288</v>
      </c>
      <c r="D19" s="228" t="s">
        <v>276</v>
      </c>
      <c r="E19" s="236">
        <v>23050</v>
      </c>
      <c r="F19" s="236">
        <v>23050</v>
      </c>
      <c r="G19" s="236">
        <v>23050</v>
      </c>
      <c r="H19" s="236">
        <v>23050</v>
      </c>
      <c r="I19" s="239">
        <v>23050</v>
      </c>
    </row>
    <row r="20" spans="1:13" ht="18" customHeight="1" x14ac:dyDescent="0.25">
      <c r="A20" s="237" t="s">
        <v>466</v>
      </c>
      <c r="B20" s="238" t="s">
        <v>289</v>
      </c>
      <c r="C20" s="239" t="s">
        <v>290</v>
      </c>
      <c r="D20" s="228" t="s">
        <v>276</v>
      </c>
      <c r="E20" s="236">
        <v>9</v>
      </c>
      <c r="F20" s="236">
        <v>9</v>
      </c>
      <c r="G20" s="236">
        <v>9</v>
      </c>
      <c r="H20" s="236">
        <v>9</v>
      </c>
      <c r="I20" s="239">
        <v>9</v>
      </c>
    </row>
    <row r="21" spans="1:13" ht="13.5" customHeight="1" x14ac:dyDescent="0.25">
      <c r="A21" s="237" t="s">
        <v>467</v>
      </c>
      <c r="B21" s="238" t="s">
        <v>291</v>
      </c>
      <c r="C21" s="239" t="s">
        <v>292</v>
      </c>
      <c r="D21" s="228" t="s">
        <v>276</v>
      </c>
      <c r="E21" s="236">
        <v>50</v>
      </c>
      <c r="F21" s="236">
        <v>50</v>
      </c>
      <c r="G21" s="236">
        <v>50</v>
      </c>
      <c r="H21" s="236">
        <v>100</v>
      </c>
      <c r="I21" s="239">
        <v>100</v>
      </c>
    </row>
    <row r="22" spans="1:13" ht="21" customHeight="1" x14ac:dyDescent="0.25">
      <c r="A22" s="237" t="s">
        <v>468</v>
      </c>
      <c r="B22" s="238" t="s">
        <v>293</v>
      </c>
      <c r="C22" s="239" t="s">
        <v>294</v>
      </c>
      <c r="D22" s="240" t="s">
        <v>276</v>
      </c>
      <c r="E22" s="236">
        <v>875</v>
      </c>
      <c r="F22" s="236">
        <v>875</v>
      </c>
      <c r="G22" s="236">
        <v>875</v>
      </c>
      <c r="H22" s="236">
        <v>875</v>
      </c>
      <c r="I22" s="239">
        <v>875</v>
      </c>
    </row>
    <row r="23" spans="1:13" s="232" customFormat="1" ht="30" x14ac:dyDescent="0.25">
      <c r="A23" s="237" t="s">
        <v>469</v>
      </c>
      <c r="B23" s="241" t="s">
        <v>295</v>
      </c>
      <c r="C23" s="263" t="s">
        <v>296</v>
      </c>
      <c r="D23" s="243" t="s">
        <v>276</v>
      </c>
      <c r="E23" s="264">
        <v>129</v>
      </c>
      <c r="F23" s="264">
        <v>129</v>
      </c>
      <c r="G23" s="264">
        <v>129</v>
      </c>
      <c r="H23" s="264">
        <v>193</v>
      </c>
      <c r="I23" s="249">
        <v>193</v>
      </c>
      <c r="J23" s="256"/>
      <c r="K23" s="265"/>
      <c r="M23" s="266"/>
    </row>
    <row r="24" spans="1:13" ht="17.25" customHeight="1" x14ac:dyDescent="0.25">
      <c r="A24" s="237" t="s">
        <v>470</v>
      </c>
      <c r="B24" s="238" t="s">
        <v>95</v>
      </c>
      <c r="C24" s="239" t="s">
        <v>297</v>
      </c>
      <c r="D24" s="240" t="s">
        <v>276</v>
      </c>
      <c r="E24" s="236">
        <v>125</v>
      </c>
      <c r="F24" s="236">
        <v>125</v>
      </c>
      <c r="G24" s="236">
        <v>125</v>
      </c>
      <c r="H24" s="236">
        <v>147</v>
      </c>
      <c r="I24" s="239">
        <v>147</v>
      </c>
    </row>
    <row r="25" spans="1:13" ht="15.75" customHeight="1" x14ac:dyDescent="0.25">
      <c r="A25" s="237" t="s">
        <v>471</v>
      </c>
      <c r="B25" s="238"/>
      <c r="C25" s="239" t="s">
        <v>298</v>
      </c>
      <c r="D25" s="240" t="s">
        <v>276</v>
      </c>
      <c r="E25" s="236">
        <v>54</v>
      </c>
      <c r="F25" s="236">
        <v>54</v>
      </c>
      <c r="G25" s="236">
        <v>54</v>
      </c>
      <c r="H25" s="236">
        <v>54</v>
      </c>
      <c r="I25" s="239">
        <v>54</v>
      </c>
    </row>
    <row r="26" spans="1:13" ht="13.5" customHeight="1" x14ac:dyDescent="0.25">
      <c r="A26" s="237" t="s">
        <v>472</v>
      </c>
      <c r="B26" s="238" t="s">
        <v>299</v>
      </c>
      <c r="C26" s="239" t="s">
        <v>300</v>
      </c>
      <c r="D26" s="240" t="s">
        <v>276</v>
      </c>
      <c r="E26" s="236">
        <v>100</v>
      </c>
      <c r="F26" s="236">
        <v>100</v>
      </c>
      <c r="G26" s="236">
        <v>100</v>
      </c>
      <c r="H26" s="236">
        <v>100</v>
      </c>
      <c r="I26" s="239">
        <v>100</v>
      </c>
    </row>
    <row r="27" spans="1:13" ht="13.5" customHeight="1" x14ac:dyDescent="0.25">
      <c r="A27" s="237" t="s">
        <v>473</v>
      </c>
      <c r="B27" s="238" t="s">
        <v>301</v>
      </c>
      <c r="C27" s="239" t="s">
        <v>302</v>
      </c>
      <c r="D27" s="240" t="s">
        <v>276</v>
      </c>
      <c r="E27" s="236">
        <v>1575</v>
      </c>
      <c r="F27" s="236">
        <v>1575</v>
      </c>
      <c r="G27" s="236">
        <v>1575</v>
      </c>
      <c r="H27" s="236">
        <v>1575</v>
      </c>
      <c r="I27" s="239">
        <v>1575</v>
      </c>
    </row>
    <row r="28" spans="1:13" ht="13.5" customHeight="1" x14ac:dyDescent="0.25">
      <c r="A28" s="237" t="s">
        <v>474</v>
      </c>
      <c r="B28" s="238" t="s">
        <v>303</v>
      </c>
      <c r="C28" s="239" t="s">
        <v>304</v>
      </c>
      <c r="D28" s="240" t="s">
        <v>276</v>
      </c>
      <c r="E28" s="236">
        <v>60</v>
      </c>
      <c r="F28" s="236">
        <v>60</v>
      </c>
      <c r="G28" s="236">
        <v>60</v>
      </c>
      <c r="H28" s="236">
        <v>60</v>
      </c>
      <c r="I28" s="239">
        <v>60</v>
      </c>
    </row>
    <row r="29" spans="1:13" ht="13.5" customHeight="1" x14ac:dyDescent="0.25">
      <c r="A29" s="237" t="s">
        <v>475</v>
      </c>
      <c r="B29" s="238" t="s">
        <v>305</v>
      </c>
      <c r="C29" s="239" t="s">
        <v>306</v>
      </c>
      <c r="D29" s="228" t="s">
        <v>276</v>
      </c>
      <c r="E29" s="236">
        <v>2900</v>
      </c>
      <c r="F29" s="236">
        <v>2900</v>
      </c>
      <c r="G29" s="236">
        <v>2900</v>
      </c>
      <c r="H29" s="236">
        <v>2000</v>
      </c>
      <c r="I29" s="239">
        <v>2000</v>
      </c>
    </row>
    <row r="30" spans="1:13" ht="18" customHeight="1" x14ac:dyDescent="0.25">
      <c r="A30" s="237" t="s">
        <v>476</v>
      </c>
      <c r="B30" s="241" t="s">
        <v>307</v>
      </c>
      <c r="C30" s="242" t="s">
        <v>308</v>
      </c>
      <c r="D30" s="243" t="s">
        <v>276</v>
      </c>
      <c r="E30" s="244">
        <v>383</v>
      </c>
      <c r="F30" s="244">
        <v>383</v>
      </c>
      <c r="G30" s="244">
        <v>383</v>
      </c>
      <c r="H30" s="244">
        <v>250</v>
      </c>
      <c r="I30" s="239">
        <v>250</v>
      </c>
    </row>
    <row r="31" spans="1:13" ht="18" customHeight="1" x14ac:dyDescent="0.25">
      <c r="A31" s="237" t="s">
        <v>477</v>
      </c>
      <c r="B31" s="241"/>
      <c r="C31" s="242" t="s">
        <v>96</v>
      </c>
      <c r="D31" s="243"/>
      <c r="E31" s="244"/>
      <c r="F31" s="244"/>
      <c r="G31" s="244"/>
      <c r="H31" s="244">
        <v>2980</v>
      </c>
      <c r="I31" s="239">
        <v>2980</v>
      </c>
    </row>
    <row r="32" spans="1:13" ht="18" customHeight="1" x14ac:dyDescent="0.25">
      <c r="A32" s="237" t="s">
        <v>478</v>
      </c>
      <c r="B32" s="241" t="s">
        <v>97</v>
      </c>
      <c r="C32" s="242" t="s">
        <v>98</v>
      </c>
      <c r="D32" s="243" t="s">
        <v>276</v>
      </c>
      <c r="E32" s="244"/>
      <c r="F32" s="244"/>
      <c r="G32" s="244">
        <v>248</v>
      </c>
      <c r="H32" s="244">
        <v>248</v>
      </c>
      <c r="I32" s="239">
        <v>248</v>
      </c>
    </row>
    <row r="33" spans="1:13" ht="15.75" x14ac:dyDescent="0.25">
      <c r="A33" s="237" t="s">
        <v>479</v>
      </c>
      <c r="B33" s="239" t="s">
        <v>309</v>
      </c>
      <c r="C33" s="239" t="s">
        <v>310</v>
      </c>
      <c r="D33" s="228" t="s">
        <v>311</v>
      </c>
      <c r="E33" s="239">
        <v>1936</v>
      </c>
      <c r="F33" s="239">
        <v>1718</v>
      </c>
      <c r="G33" s="239">
        <v>1718</v>
      </c>
      <c r="H33" s="239">
        <v>1650</v>
      </c>
      <c r="I33" s="239">
        <v>1650</v>
      </c>
    </row>
    <row r="34" spans="1:13" ht="17.25" customHeight="1" x14ac:dyDescent="0.25">
      <c r="A34" s="237" t="s">
        <v>488</v>
      </c>
      <c r="B34" s="238" t="s">
        <v>312</v>
      </c>
      <c r="C34" s="239" t="s">
        <v>313</v>
      </c>
      <c r="D34" s="228" t="s">
        <v>276</v>
      </c>
      <c r="E34" s="236">
        <v>2500</v>
      </c>
      <c r="F34" s="236">
        <v>2500</v>
      </c>
      <c r="G34" s="236">
        <v>2500</v>
      </c>
      <c r="H34" s="236">
        <v>2500</v>
      </c>
      <c r="I34" s="239">
        <v>2500</v>
      </c>
    </row>
    <row r="35" spans="1:13" ht="20.25" customHeight="1" x14ac:dyDescent="0.25">
      <c r="A35" s="237" t="s">
        <v>489</v>
      </c>
      <c r="B35" s="238" t="s">
        <v>314</v>
      </c>
      <c r="C35" s="239" t="s">
        <v>315</v>
      </c>
      <c r="D35" s="240">
        <v>42124</v>
      </c>
      <c r="E35" s="236">
        <v>1250</v>
      </c>
      <c r="F35" s="236">
        <v>1250</v>
      </c>
      <c r="G35" s="252">
        <v>1250</v>
      </c>
      <c r="H35" s="252">
        <v>312</v>
      </c>
    </row>
    <row r="36" spans="1:13" ht="13.5" customHeight="1" x14ac:dyDescent="0.25">
      <c r="A36" s="237" t="s">
        <v>490</v>
      </c>
      <c r="B36" s="238"/>
      <c r="C36" s="239" t="s">
        <v>316</v>
      </c>
      <c r="D36" s="228" t="s">
        <v>276</v>
      </c>
      <c r="E36" s="236">
        <v>200</v>
      </c>
      <c r="F36" s="236">
        <v>200</v>
      </c>
      <c r="G36" s="236">
        <v>258</v>
      </c>
      <c r="H36" s="236">
        <v>258</v>
      </c>
      <c r="I36" s="239">
        <v>258</v>
      </c>
    </row>
    <row r="37" spans="1:13" ht="13.5" customHeight="1" x14ac:dyDescent="0.25">
      <c r="A37" s="237" t="s">
        <v>491</v>
      </c>
      <c r="B37" s="238" t="s">
        <v>317</v>
      </c>
      <c r="C37" s="239" t="s">
        <v>318</v>
      </c>
      <c r="D37" s="228" t="s">
        <v>276</v>
      </c>
      <c r="E37" s="236">
        <v>994</v>
      </c>
      <c r="F37" s="236">
        <v>994</v>
      </c>
      <c r="G37" s="236">
        <v>994</v>
      </c>
      <c r="H37" s="236">
        <v>994</v>
      </c>
      <c r="I37" s="239">
        <v>971</v>
      </c>
    </row>
    <row r="38" spans="1:13" ht="13.5" customHeight="1" x14ac:dyDescent="0.25">
      <c r="A38" s="237" t="s">
        <v>492</v>
      </c>
      <c r="B38" s="238" t="s">
        <v>99</v>
      </c>
      <c r="C38" s="239" t="s">
        <v>100</v>
      </c>
      <c r="D38" s="228" t="s">
        <v>276</v>
      </c>
      <c r="E38" s="236">
        <v>750</v>
      </c>
      <c r="F38" s="236">
        <v>750</v>
      </c>
      <c r="G38" s="236">
        <v>762</v>
      </c>
      <c r="H38" s="236">
        <v>762</v>
      </c>
      <c r="I38" s="239">
        <v>762</v>
      </c>
    </row>
    <row r="39" spans="1:13" ht="15.75" x14ac:dyDescent="0.25">
      <c r="A39" s="237" t="s">
        <v>493</v>
      </c>
      <c r="B39" s="238" t="s">
        <v>319</v>
      </c>
      <c r="C39" s="239" t="s">
        <v>320</v>
      </c>
      <c r="D39" s="240" t="s">
        <v>276</v>
      </c>
      <c r="E39" s="228">
        <v>330</v>
      </c>
      <c r="F39" s="239">
        <v>330</v>
      </c>
      <c r="G39" s="239">
        <v>330</v>
      </c>
      <c r="H39" s="239">
        <v>330</v>
      </c>
      <c r="I39" s="239">
        <v>330</v>
      </c>
      <c r="K39" s="253"/>
      <c r="M39" s="231"/>
    </row>
    <row r="40" spans="1:13" ht="15.75" x14ac:dyDescent="0.25">
      <c r="A40" s="237" t="s">
        <v>494</v>
      </c>
      <c r="B40" s="238" t="s">
        <v>321</v>
      </c>
      <c r="C40" s="239" t="s">
        <v>322</v>
      </c>
      <c r="D40" s="240" t="s">
        <v>276</v>
      </c>
      <c r="E40" s="228">
        <v>930</v>
      </c>
      <c r="F40" s="239">
        <v>930</v>
      </c>
      <c r="G40" s="239">
        <v>930</v>
      </c>
      <c r="H40" s="239">
        <v>930</v>
      </c>
      <c r="I40" s="239">
        <v>930</v>
      </c>
      <c r="K40" s="253"/>
      <c r="M40" s="231"/>
    </row>
    <row r="41" spans="1:13" ht="15.75" x14ac:dyDescent="0.25">
      <c r="A41" s="237" t="s">
        <v>495</v>
      </c>
      <c r="B41" s="238" t="s">
        <v>101</v>
      </c>
      <c r="C41" s="239" t="s">
        <v>102</v>
      </c>
      <c r="D41" s="240" t="s">
        <v>276</v>
      </c>
      <c r="E41" s="228"/>
      <c r="G41" s="239">
        <v>823</v>
      </c>
      <c r="H41" s="239">
        <v>823</v>
      </c>
      <c r="I41" s="239">
        <v>823</v>
      </c>
      <c r="K41" s="253"/>
      <c r="M41" s="231"/>
    </row>
    <row r="42" spans="1:13" ht="14.1" customHeight="1" x14ac:dyDescent="0.25">
      <c r="A42" s="237" t="s">
        <v>496</v>
      </c>
      <c r="B42" s="239" t="s">
        <v>323</v>
      </c>
      <c r="C42" s="239" t="s">
        <v>324</v>
      </c>
      <c r="D42" s="228" t="s">
        <v>276</v>
      </c>
      <c r="E42" s="239">
        <v>16</v>
      </c>
      <c r="F42" s="239">
        <v>16</v>
      </c>
      <c r="G42" s="239">
        <v>16</v>
      </c>
      <c r="H42" s="239">
        <v>16</v>
      </c>
      <c r="I42" s="239">
        <v>16</v>
      </c>
    </row>
    <row r="43" spans="1:13" s="232" customFormat="1" ht="30" x14ac:dyDescent="0.25">
      <c r="A43" s="237" t="s">
        <v>545</v>
      </c>
      <c r="B43" s="245" t="s">
        <v>325</v>
      </c>
      <c r="C43" s="254" t="s">
        <v>326</v>
      </c>
      <c r="D43" s="247" t="s">
        <v>276</v>
      </c>
      <c r="E43" s="255">
        <v>40</v>
      </c>
      <c r="F43" s="255">
        <v>40</v>
      </c>
      <c r="G43" s="255">
        <v>40</v>
      </c>
      <c r="H43" s="255">
        <v>40</v>
      </c>
      <c r="I43" s="249">
        <v>40</v>
      </c>
      <c r="J43" s="256"/>
      <c r="K43" s="257"/>
      <c r="M43" s="233"/>
    </row>
    <row r="44" spans="1:13" s="232" customFormat="1" ht="18" customHeight="1" x14ac:dyDescent="0.25">
      <c r="A44" s="237" t="s">
        <v>546</v>
      </c>
      <c r="B44" s="245" t="s">
        <v>327</v>
      </c>
      <c r="C44" s="254" t="s">
        <v>328</v>
      </c>
      <c r="D44" s="247" t="s">
        <v>276</v>
      </c>
      <c r="E44" s="255">
        <v>994</v>
      </c>
      <c r="F44" s="255">
        <v>994</v>
      </c>
      <c r="G44" s="255">
        <v>994</v>
      </c>
      <c r="H44" s="249">
        <v>994</v>
      </c>
      <c r="I44" s="249">
        <v>994</v>
      </c>
      <c r="J44" s="256"/>
      <c r="K44" s="257"/>
      <c r="M44" s="233"/>
    </row>
    <row r="45" spans="1:13" s="232" customFormat="1" ht="15.75" x14ac:dyDescent="0.25">
      <c r="A45" s="237" t="s">
        <v>547</v>
      </c>
      <c r="B45" s="245" t="s">
        <v>329</v>
      </c>
      <c r="C45" s="254" t="s">
        <v>330</v>
      </c>
      <c r="D45" s="247" t="s">
        <v>276</v>
      </c>
      <c r="E45" s="255">
        <v>176</v>
      </c>
      <c r="F45" s="255">
        <v>176</v>
      </c>
      <c r="G45" s="255">
        <v>176</v>
      </c>
      <c r="H45" s="249">
        <v>176</v>
      </c>
      <c r="I45" s="249">
        <v>176</v>
      </c>
      <c r="J45" s="256"/>
      <c r="K45" s="257"/>
      <c r="M45" s="233"/>
    </row>
    <row r="46" spans="1:13" ht="13.5" customHeight="1" x14ac:dyDescent="0.25">
      <c r="A46" s="237" t="s">
        <v>548</v>
      </c>
      <c r="B46" s="241" t="s">
        <v>331</v>
      </c>
      <c r="C46" s="242" t="s">
        <v>332</v>
      </c>
      <c r="D46" s="243" t="s">
        <v>276</v>
      </c>
      <c r="E46" s="244">
        <v>199</v>
      </c>
      <c r="F46" s="244">
        <v>199</v>
      </c>
      <c r="G46" s="237">
        <v>199</v>
      </c>
      <c r="H46" s="244">
        <v>199</v>
      </c>
      <c r="I46" s="239">
        <v>199</v>
      </c>
    </row>
    <row r="47" spans="1:13" ht="13.5" customHeight="1" x14ac:dyDescent="0.25">
      <c r="A47" s="237" t="s">
        <v>103</v>
      </c>
      <c r="B47" s="241" t="s">
        <v>333</v>
      </c>
      <c r="C47" s="242" t="s">
        <v>334</v>
      </c>
      <c r="D47" s="243" t="s">
        <v>276</v>
      </c>
      <c r="E47" s="244">
        <v>1863</v>
      </c>
      <c r="F47" s="244">
        <v>1863</v>
      </c>
      <c r="G47" s="244">
        <v>1863</v>
      </c>
      <c r="H47" s="244">
        <v>1863</v>
      </c>
      <c r="I47" s="239">
        <v>1900</v>
      </c>
    </row>
    <row r="48" spans="1:13" ht="13.5" customHeight="1" x14ac:dyDescent="0.25">
      <c r="A48" s="237" t="s">
        <v>573</v>
      </c>
      <c r="B48" s="241" t="s">
        <v>104</v>
      </c>
      <c r="C48" s="242" t="s">
        <v>105</v>
      </c>
      <c r="D48" s="243" t="s">
        <v>276</v>
      </c>
      <c r="E48" s="244"/>
      <c r="F48" s="244"/>
      <c r="G48" s="244">
        <v>29600</v>
      </c>
      <c r="H48" s="244">
        <v>29600</v>
      </c>
      <c r="I48" s="239">
        <v>29600</v>
      </c>
    </row>
    <row r="49" spans="1:13" s="232" customFormat="1" ht="15.75" x14ac:dyDescent="0.25">
      <c r="A49" s="237" t="s">
        <v>574</v>
      </c>
      <c r="B49" s="245" t="s">
        <v>335</v>
      </c>
      <c r="C49" s="246" t="s">
        <v>336</v>
      </c>
      <c r="D49" s="247" t="s">
        <v>276</v>
      </c>
      <c r="E49" s="248">
        <v>3600</v>
      </c>
      <c r="F49" s="248">
        <v>3600</v>
      </c>
      <c r="G49" s="248">
        <v>3600</v>
      </c>
      <c r="H49" s="248">
        <v>6553</v>
      </c>
      <c r="I49" s="249">
        <v>6553</v>
      </c>
      <c r="J49" s="256"/>
      <c r="K49" s="257"/>
      <c r="M49" s="233"/>
    </row>
    <row r="50" spans="1:13" s="232" customFormat="1" ht="15.75" x14ac:dyDescent="0.25">
      <c r="A50" s="237" t="s">
        <v>106</v>
      </c>
      <c r="B50" s="245" t="s">
        <v>337</v>
      </c>
      <c r="C50" s="246" t="s">
        <v>338</v>
      </c>
      <c r="D50" s="247" t="s">
        <v>276</v>
      </c>
      <c r="E50" s="248">
        <v>123</v>
      </c>
      <c r="F50" s="248">
        <v>123</v>
      </c>
      <c r="G50" s="248">
        <v>123</v>
      </c>
      <c r="H50" s="248">
        <v>123</v>
      </c>
      <c r="I50" s="249">
        <v>123</v>
      </c>
      <c r="J50" s="256"/>
      <c r="K50" s="257"/>
      <c r="M50" s="233"/>
    </row>
    <row r="51" spans="1:13" ht="14.1" customHeight="1" x14ac:dyDescent="0.25">
      <c r="A51" s="237" t="s">
        <v>107</v>
      </c>
      <c r="B51" s="239" t="s">
        <v>339</v>
      </c>
      <c r="C51" s="239" t="s">
        <v>340</v>
      </c>
      <c r="D51" s="228" t="s">
        <v>276</v>
      </c>
      <c r="E51" s="239">
        <v>225</v>
      </c>
      <c r="F51" s="239">
        <v>225</v>
      </c>
      <c r="G51" s="239">
        <v>225</v>
      </c>
      <c r="H51" s="239">
        <v>241</v>
      </c>
      <c r="I51" s="239">
        <v>241</v>
      </c>
    </row>
    <row r="52" spans="1:13" ht="14.1" customHeight="1" x14ac:dyDescent="0.25">
      <c r="A52" s="237" t="s">
        <v>108</v>
      </c>
      <c r="B52" s="239" t="s">
        <v>109</v>
      </c>
      <c r="C52" s="239" t="s">
        <v>110</v>
      </c>
      <c r="D52" s="228" t="s">
        <v>372</v>
      </c>
      <c r="G52" s="239">
        <v>600</v>
      </c>
      <c r="H52" s="239">
        <v>1200</v>
      </c>
      <c r="I52" s="239">
        <v>1200</v>
      </c>
    </row>
    <row r="53" spans="1:13" ht="14.1" customHeight="1" x14ac:dyDescent="0.25">
      <c r="A53" s="237" t="s">
        <v>111</v>
      </c>
      <c r="B53" s="239" t="s">
        <v>112</v>
      </c>
      <c r="C53" s="239" t="s">
        <v>113</v>
      </c>
      <c r="D53" s="228" t="s">
        <v>276</v>
      </c>
      <c r="H53" s="239">
        <v>243</v>
      </c>
      <c r="I53" s="239">
        <v>243</v>
      </c>
    </row>
    <row r="54" spans="1:13" ht="14.1" customHeight="1" x14ac:dyDescent="0.25">
      <c r="A54" s="237" t="s">
        <v>114</v>
      </c>
      <c r="B54" s="239" t="s">
        <v>341</v>
      </c>
      <c r="C54" s="239" t="s">
        <v>342</v>
      </c>
      <c r="D54" s="228" t="s">
        <v>276</v>
      </c>
      <c r="E54" s="239">
        <v>26</v>
      </c>
      <c r="F54" s="239">
        <v>26</v>
      </c>
      <c r="G54" s="239">
        <v>26</v>
      </c>
      <c r="H54" s="239">
        <v>26</v>
      </c>
      <c r="I54" s="239">
        <v>26</v>
      </c>
    </row>
    <row r="55" spans="1:13" s="232" customFormat="1" ht="15.75" x14ac:dyDescent="0.25">
      <c r="A55" s="237" t="s">
        <v>115</v>
      </c>
      <c r="B55" s="245" t="s">
        <v>343</v>
      </c>
      <c r="C55" s="246" t="s">
        <v>344</v>
      </c>
      <c r="D55" s="247" t="s">
        <v>276</v>
      </c>
      <c r="E55" s="248">
        <v>5</v>
      </c>
      <c r="F55" s="248">
        <v>5</v>
      </c>
      <c r="G55" s="248">
        <v>5</v>
      </c>
      <c r="H55" s="249">
        <v>5</v>
      </c>
      <c r="I55" s="249">
        <v>5</v>
      </c>
      <c r="J55" s="256"/>
      <c r="K55" s="257"/>
      <c r="M55" s="233"/>
    </row>
    <row r="56" spans="1:13" s="234" customFormat="1" ht="13.5" customHeight="1" x14ac:dyDescent="0.25">
      <c r="A56" s="237" t="s">
        <v>116</v>
      </c>
      <c r="B56" s="245" t="s">
        <v>345</v>
      </c>
      <c r="C56" s="246" t="s">
        <v>346</v>
      </c>
      <c r="D56" s="247" t="s">
        <v>276</v>
      </c>
      <c r="E56" s="248">
        <v>250</v>
      </c>
      <c r="F56" s="248">
        <v>250</v>
      </c>
      <c r="G56" s="248">
        <v>250</v>
      </c>
      <c r="H56" s="248">
        <v>250</v>
      </c>
      <c r="I56" s="249">
        <v>250</v>
      </c>
      <c r="J56" s="250"/>
      <c r="K56" s="251"/>
      <c r="M56" s="235"/>
    </row>
    <row r="57" spans="1:13" s="234" customFormat="1" ht="13.5" customHeight="1" x14ac:dyDescent="0.25">
      <c r="A57" s="237" t="s">
        <v>117</v>
      </c>
      <c r="B57" s="245" t="s">
        <v>118</v>
      </c>
      <c r="C57" s="246" t="s">
        <v>119</v>
      </c>
      <c r="D57" s="247" t="s">
        <v>372</v>
      </c>
      <c r="E57" s="248"/>
      <c r="F57" s="248"/>
      <c r="G57" s="248">
        <v>2439</v>
      </c>
      <c r="H57" s="248">
        <v>3658</v>
      </c>
      <c r="I57" s="249">
        <v>3658</v>
      </c>
      <c r="J57" s="250"/>
      <c r="K57" s="251"/>
      <c r="M57" s="235"/>
    </row>
    <row r="58" spans="1:13" s="234" customFormat="1" ht="13.5" customHeight="1" x14ac:dyDescent="0.25">
      <c r="A58" s="237" t="s">
        <v>120</v>
      </c>
      <c r="B58" s="245" t="s">
        <v>121</v>
      </c>
      <c r="C58" s="246" t="s">
        <v>122</v>
      </c>
      <c r="D58" s="247" t="s">
        <v>372</v>
      </c>
      <c r="E58" s="248"/>
      <c r="F58" s="248"/>
      <c r="G58" s="248">
        <v>2438</v>
      </c>
      <c r="H58" s="248">
        <v>2438</v>
      </c>
      <c r="I58" s="249">
        <v>2438</v>
      </c>
      <c r="J58" s="250"/>
      <c r="K58" s="251"/>
      <c r="M58" s="235"/>
    </row>
    <row r="59" spans="1:13" s="234" customFormat="1" ht="13.5" customHeight="1" x14ac:dyDescent="0.25">
      <c r="A59" s="237" t="s">
        <v>123</v>
      </c>
      <c r="B59" s="245" t="s">
        <v>124</v>
      </c>
      <c r="C59" s="246" t="s">
        <v>125</v>
      </c>
      <c r="D59" s="247" t="s">
        <v>276</v>
      </c>
      <c r="E59" s="248"/>
      <c r="F59" s="248"/>
      <c r="G59" s="248">
        <v>610</v>
      </c>
      <c r="H59" s="248">
        <v>610</v>
      </c>
      <c r="I59" s="249">
        <v>610</v>
      </c>
      <c r="J59" s="250"/>
      <c r="K59" s="251"/>
      <c r="M59" s="235"/>
    </row>
    <row r="60" spans="1:13" s="234" customFormat="1" ht="13.5" customHeight="1" x14ac:dyDescent="0.25">
      <c r="A60" s="237" t="s">
        <v>126</v>
      </c>
      <c r="B60" s="245" t="s">
        <v>347</v>
      </c>
      <c r="C60" s="246" t="s">
        <v>348</v>
      </c>
      <c r="D60" s="247">
        <v>43496</v>
      </c>
      <c r="E60" s="248">
        <v>2865</v>
      </c>
      <c r="F60" s="248">
        <v>2865</v>
      </c>
      <c r="G60" s="248">
        <v>2865</v>
      </c>
      <c r="H60" s="248">
        <v>2865</v>
      </c>
      <c r="I60" s="249">
        <v>2865</v>
      </c>
      <c r="J60" s="250"/>
      <c r="K60" s="251"/>
      <c r="M60" s="235"/>
    </row>
    <row r="61" spans="1:13" s="234" customFormat="1" ht="13.5" customHeight="1" x14ac:dyDescent="0.25">
      <c r="A61" s="237" t="s">
        <v>127</v>
      </c>
      <c r="B61" s="245" t="s">
        <v>128</v>
      </c>
      <c r="C61" s="246" t="s">
        <v>129</v>
      </c>
      <c r="D61" s="247"/>
      <c r="E61" s="248">
        <v>175</v>
      </c>
      <c r="F61" s="248">
        <v>175</v>
      </c>
      <c r="G61" s="248">
        <v>175</v>
      </c>
      <c r="H61" s="248">
        <v>175</v>
      </c>
      <c r="I61" s="249">
        <v>175</v>
      </c>
      <c r="J61" s="250"/>
      <c r="K61" s="251"/>
      <c r="M61" s="235"/>
    </row>
    <row r="62" spans="1:13" s="234" customFormat="1" ht="13.5" customHeight="1" x14ac:dyDescent="0.25">
      <c r="A62" s="237" t="s">
        <v>130</v>
      </c>
      <c r="B62" s="245" t="s">
        <v>349</v>
      </c>
      <c r="C62" s="246" t="s">
        <v>350</v>
      </c>
      <c r="D62" s="247" t="s">
        <v>276</v>
      </c>
      <c r="E62" s="248">
        <v>217</v>
      </c>
      <c r="F62" s="248">
        <v>217</v>
      </c>
      <c r="G62" s="248">
        <v>217</v>
      </c>
      <c r="H62" s="248">
        <v>217</v>
      </c>
      <c r="I62" s="249">
        <v>217</v>
      </c>
      <c r="J62" s="250"/>
      <c r="K62" s="251"/>
      <c r="M62" s="235"/>
    </row>
    <row r="63" spans="1:13" s="234" customFormat="1" ht="13.5" customHeight="1" x14ac:dyDescent="0.25">
      <c r="A63" s="237" t="s">
        <v>131</v>
      </c>
      <c r="B63" s="238" t="s">
        <v>351</v>
      </c>
      <c r="C63" s="258" t="s">
        <v>352</v>
      </c>
      <c r="D63" s="247" t="s">
        <v>276</v>
      </c>
      <c r="E63" s="267">
        <v>15</v>
      </c>
      <c r="F63" s="267">
        <v>15</v>
      </c>
      <c r="G63" s="248">
        <v>15</v>
      </c>
      <c r="H63" s="248">
        <v>15</v>
      </c>
      <c r="I63" s="249">
        <v>15</v>
      </c>
      <c r="J63" s="250"/>
      <c r="K63" s="251"/>
      <c r="M63" s="235"/>
    </row>
    <row r="64" spans="1:13" s="234" customFormat="1" ht="13.5" customHeight="1" x14ac:dyDescent="0.25">
      <c r="A64" s="237" t="s">
        <v>132</v>
      </c>
      <c r="B64" s="238" t="s">
        <v>351</v>
      </c>
      <c r="C64" s="258" t="s">
        <v>353</v>
      </c>
      <c r="D64" s="247" t="s">
        <v>276</v>
      </c>
      <c r="E64" s="267">
        <v>150</v>
      </c>
      <c r="F64" s="267">
        <v>150</v>
      </c>
      <c r="G64" s="248">
        <v>150</v>
      </c>
      <c r="H64" s="248">
        <v>226</v>
      </c>
      <c r="I64" s="249">
        <v>226</v>
      </c>
      <c r="J64" s="250"/>
      <c r="K64" s="251"/>
      <c r="M64" s="235"/>
    </row>
    <row r="65" spans="1:13" s="234" customFormat="1" ht="13.5" customHeight="1" x14ac:dyDescent="0.25">
      <c r="A65" s="237" t="s">
        <v>133</v>
      </c>
      <c r="B65" s="238" t="s">
        <v>354</v>
      </c>
      <c r="C65" s="258" t="s">
        <v>355</v>
      </c>
      <c r="D65" s="247" t="s">
        <v>276</v>
      </c>
      <c r="E65" s="267">
        <v>75</v>
      </c>
      <c r="F65" s="267">
        <v>75</v>
      </c>
      <c r="G65" s="248">
        <v>75</v>
      </c>
      <c r="H65" s="248">
        <v>45</v>
      </c>
      <c r="I65" s="249">
        <v>45</v>
      </c>
      <c r="J65" s="250"/>
      <c r="K65" s="251"/>
      <c r="M65" s="235"/>
    </row>
    <row r="66" spans="1:13" s="234" customFormat="1" ht="13.5" customHeight="1" x14ac:dyDescent="0.25">
      <c r="A66" s="237" t="s">
        <v>134</v>
      </c>
      <c r="B66" s="245"/>
      <c r="C66" s="246" t="s">
        <v>135</v>
      </c>
      <c r="D66" s="247" t="s">
        <v>372</v>
      </c>
      <c r="E66" s="248"/>
      <c r="F66" s="248"/>
      <c r="G66" s="248">
        <v>347</v>
      </c>
      <c r="H66" s="248">
        <v>347</v>
      </c>
      <c r="I66" s="249">
        <v>347</v>
      </c>
      <c r="J66" s="250"/>
      <c r="K66" s="251"/>
      <c r="M66" s="235"/>
    </row>
    <row r="67" spans="1:13" s="234" customFormat="1" ht="13.5" customHeight="1" x14ac:dyDescent="0.25">
      <c r="A67" s="237" t="s">
        <v>136</v>
      </c>
      <c r="B67" s="245" t="s">
        <v>137</v>
      </c>
      <c r="C67" s="246" t="s">
        <v>138</v>
      </c>
      <c r="D67" s="247" t="s">
        <v>372</v>
      </c>
      <c r="E67" s="248"/>
      <c r="F67" s="248"/>
      <c r="G67" s="248">
        <v>54</v>
      </c>
      <c r="H67" s="248">
        <v>216</v>
      </c>
      <c r="I67" s="249">
        <v>216</v>
      </c>
      <c r="J67" s="250"/>
      <c r="K67" s="251"/>
      <c r="M67" s="235"/>
    </row>
    <row r="68" spans="1:13" s="234" customFormat="1" ht="13.5" customHeight="1" x14ac:dyDescent="0.25">
      <c r="A68" s="237" t="s">
        <v>139</v>
      </c>
      <c r="B68" s="245"/>
      <c r="C68" s="246" t="s">
        <v>140</v>
      </c>
      <c r="D68" s="247" t="s">
        <v>372</v>
      </c>
      <c r="E68" s="248"/>
      <c r="F68" s="248"/>
      <c r="G68" s="248">
        <v>380</v>
      </c>
      <c r="H68" s="248">
        <v>380</v>
      </c>
      <c r="I68" s="249">
        <v>380</v>
      </c>
      <c r="J68" s="250"/>
      <c r="K68" s="251"/>
      <c r="M68" s="235"/>
    </row>
    <row r="69" spans="1:13" s="234" customFormat="1" ht="13.5" customHeight="1" x14ac:dyDescent="0.25">
      <c r="A69" s="237" t="s">
        <v>141</v>
      </c>
      <c r="B69" s="245" t="s">
        <v>356</v>
      </c>
      <c r="C69" s="246" t="s">
        <v>357</v>
      </c>
      <c r="D69" s="247" t="s">
        <v>276</v>
      </c>
      <c r="E69" s="248">
        <v>1800</v>
      </c>
      <c r="F69" s="248">
        <v>1800</v>
      </c>
      <c r="G69" s="248">
        <v>1800</v>
      </c>
      <c r="H69" s="248">
        <v>1500</v>
      </c>
      <c r="I69" s="249">
        <v>1500</v>
      </c>
      <c r="J69" s="250"/>
      <c r="K69" s="251"/>
      <c r="M69" s="235"/>
    </row>
    <row r="70" spans="1:13" s="234" customFormat="1" ht="13.5" customHeight="1" x14ac:dyDescent="0.25">
      <c r="A70" s="237" t="s">
        <v>142</v>
      </c>
      <c r="B70" s="245" t="s">
        <v>358</v>
      </c>
      <c r="C70" s="246" t="s">
        <v>359</v>
      </c>
      <c r="D70" s="247" t="s">
        <v>276</v>
      </c>
      <c r="E70" s="248">
        <v>1875</v>
      </c>
      <c r="F70" s="248">
        <v>2000</v>
      </c>
      <c r="G70" s="248">
        <v>2000</v>
      </c>
      <c r="H70" s="248">
        <v>1700</v>
      </c>
      <c r="I70" s="249">
        <v>1700</v>
      </c>
      <c r="J70" s="250"/>
      <c r="K70" s="251"/>
      <c r="M70" s="235"/>
    </row>
    <row r="71" spans="1:13" ht="13.5" customHeight="1" x14ac:dyDescent="0.25">
      <c r="A71" s="237" t="s">
        <v>143</v>
      </c>
      <c r="B71" s="1644" t="s">
        <v>360</v>
      </c>
      <c r="C71" s="1644"/>
      <c r="E71" s="277">
        <f>SUM(E12:E70)</f>
        <v>127862</v>
      </c>
      <c r="F71" s="277">
        <f>SUM(F12:F70)</f>
        <v>115727</v>
      </c>
      <c r="G71" s="277">
        <f>SUM(G12:G70)</f>
        <v>108085</v>
      </c>
      <c r="H71" s="277">
        <f>SUM(H12:H70)</f>
        <v>165363</v>
      </c>
      <c r="I71" s="277">
        <f>SUM(I12:I70)</f>
        <v>164803</v>
      </c>
    </row>
    <row r="72" spans="1:13" ht="9.75" customHeight="1" x14ac:dyDescent="0.25">
      <c r="A72" s="237"/>
      <c r="B72" s="225"/>
      <c r="C72" s="238"/>
      <c r="E72" s="236"/>
      <c r="F72" s="236"/>
      <c r="G72" s="236"/>
      <c r="H72" s="236"/>
    </row>
    <row r="73" spans="1:13" ht="6.75" customHeight="1" x14ac:dyDescent="0.25">
      <c r="E73" s="236"/>
      <c r="F73" s="236"/>
      <c r="G73" s="236"/>
      <c r="H73" s="236"/>
    </row>
    <row r="74" spans="1:13" ht="13.5" customHeight="1" x14ac:dyDescent="0.25">
      <c r="E74" s="236"/>
      <c r="F74" s="236"/>
      <c r="G74" s="236"/>
      <c r="H74" s="236"/>
    </row>
  </sheetData>
  <mergeCells count="10">
    <mergeCell ref="B71:C71"/>
    <mergeCell ref="E7:I7"/>
    <mergeCell ref="C1:H1"/>
    <mergeCell ref="A2:H2"/>
    <mergeCell ref="A3:H3"/>
    <mergeCell ref="A4:H4"/>
    <mergeCell ref="A6:A8"/>
    <mergeCell ref="B7:B8"/>
    <mergeCell ref="C7:C8"/>
    <mergeCell ref="D7:D8"/>
  </mergeCells>
  <phoneticPr fontId="87" type="noConversion"/>
  <pageMargins left="0.59055118110236227" right="0.59055118110236227" top="0.19685039370078741" bottom="0.19685039370078741" header="0.51181102362204722" footer="0.51181102362204722"/>
  <pageSetup paperSize="9" scale="95" orientation="landscape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sheetPr>
    <tabColor rgb="FF00B0F0"/>
  </sheetPr>
  <dimension ref="A2:I32"/>
  <sheetViews>
    <sheetView workbookViewId="0">
      <selection activeCell="A2" sqref="A2:C2"/>
    </sheetView>
  </sheetViews>
  <sheetFormatPr defaultColWidth="9.140625" defaultRowHeight="20.100000000000001" customHeight="1" x14ac:dyDescent="0.25"/>
  <cols>
    <col min="1" max="1" width="5.5703125" style="216" customWidth="1"/>
    <col min="2" max="2" width="74.5703125" style="216" customWidth="1"/>
    <col min="3" max="3" width="13.5703125" style="216" customWidth="1"/>
    <col min="4" max="4" width="9.140625" style="204"/>
    <col min="5" max="16384" width="9.140625" style="205"/>
  </cols>
  <sheetData>
    <row r="2" spans="1:9" ht="32.25" customHeight="1" x14ac:dyDescent="0.25">
      <c r="A2" s="1614" t="s">
        <v>1230</v>
      </c>
      <c r="B2" s="1614"/>
      <c r="C2" s="1614"/>
      <c r="D2" s="1206"/>
      <c r="E2" s="1206"/>
      <c r="F2" s="1206"/>
      <c r="G2" s="1206"/>
      <c r="H2" s="1206"/>
      <c r="I2" s="1206"/>
    </row>
    <row r="3" spans="1:9" ht="20.100000000000001" customHeight="1" x14ac:dyDescent="0.25">
      <c r="A3" s="205"/>
      <c r="B3" s="288"/>
      <c r="C3" s="288"/>
    </row>
    <row r="4" spans="1:9" ht="20.100000000000001" customHeight="1" x14ac:dyDescent="0.25">
      <c r="A4" s="205"/>
      <c r="B4" s="1653" t="s">
        <v>73</v>
      </c>
      <c r="C4" s="1653"/>
    </row>
    <row r="5" spans="1:9" ht="20.100000000000001" customHeight="1" x14ac:dyDescent="0.25">
      <c r="A5" s="205"/>
      <c r="B5" s="1653" t="s">
        <v>1126</v>
      </c>
      <c r="C5" s="1653"/>
    </row>
    <row r="6" spans="1:9" ht="20.100000000000001" customHeight="1" x14ac:dyDescent="0.25">
      <c r="A6" s="205"/>
      <c r="B6" s="1653" t="s">
        <v>809</v>
      </c>
      <c r="C6" s="1653"/>
    </row>
    <row r="7" spans="1:9" s="207" customFormat="1" ht="20.100000000000001" customHeight="1" x14ac:dyDescent="0.25">
      <c r="B7" s="1653"/>
      <c r="C7" s="1653"/>
      <c r="D7" s="206"/>
    </row>
    <row r="8" spans="1:9" s="207" customFormat="1" ht="20.100000000000001" customHeight="1" x14ac:dyDescent="0.25">
      <c r="B8" s="289"/>
      <c r="C8" s="289"/>
      <c r="D8" s="206"/>
    </row>
    <row r="9" spans="1:9" s="209" customFormat="1" ht="20.100000000000001" customHeight="1" x14ac:dyDescent="0.25">
      <c r="B9" s="290"/>
      <c r="C9" s="291" t="s">
        <v>258</v>
      </c>
      <c r="D9" s="208"/>
    </row>
    <row r="10" spans="1:9" ht="20.100000000000001" customHeight="1" x14ac:dyDescent="0.25">
      <c r="A10" s="1652" t="s">
        <v>410</v>
      </c>
      <c r="B10" s="292" t="s">
        <v>54</v>
      </c>
      <c r="C10" s="292" t="s">
        <v>55</v>
      </c>
    </row>
    <row r="11" spans="1:9" s="209" customFormat="1" ht="30.75" customHeight="1" x14ac:dyDescent="0.25">
      <c r="A11" s="1652"/>
      <c r="B11" s="293" t="s">
        <v>78</v>
      </c>
      <c r="C11" s="293" t="s">
        <v>361</v>
      </c>
      <c r="D11" s="208"/>
    </row>
    <row r="12" spans="1:9" ht="22.5" customHeight="1" x14ac:dyDescent="0.25">
      <c r="A12" s="294"/>
      <c r="B12" s="207" t="s">
        <v>810</v>
      </c>
      <c r="C12" s="205"/>
    </row>
    <row r="13" spans="1:9" ht="69" customHeight="1" x14ac:dyDescent="0.25">
      <c r="A13" s="295" t="s">
        <v>420</v>
      </c>
      <c r="B13" s="605" t="s">
        <v>1198</v>
      </c>
      <c r="C13" s="1243">
        <v>165330</v>
      </c>
    </row>
    <row r="14" spans="1:9" ht="20.100000000000001" customHeight="1" x14ac:dyDescent="0.25">
      <c r="A14" s="294"/>
      <c r="B14" s="205"/>
      <c r="C14" s="435"/>
    </row>
    <row r="15" spans="1:9" ht="35.25" customHeight="1" x14ac:dyDescent="0.25">
      <c r="A15" s="295" t="s">
        <v>428</v>
      </c>
      <c r="B15" s="296" t="s">
        <v>1199</v>
      </c>
      <c r="C15" s="1243">
        <v>706</v>
      </c>
    </row>
    <row r="16" spans="1:9" ht="29.25" customHeight="1" x14ac:dyDescent="0.25">
      <c r="A16" s="294"/>
      <c r="B16" s="296" t="s">
        <v>1200</v>
      </c>
      <c r="C16" s="435">
        <v>972</v>
      </c>
    </row>
    <row r="17" spans="1:4" ht="19.5" customHeight="1" x14ac:dyDescent="0.25">
      <c r="A17" s="294"/>
      <c r="B17" s="296"/>
      <c r="C17" s="435"/>
    </row>
    <row r="18" spans="1:4" ht="36" customHeight="1" x14ac:dyDescent="0.25">
      <c r="A18" s="295" t="s">
        <v>429</v>
      </c>
      <c r="B18" s="296" t="s">
        <v>815</v>
      </c>
      <c r="C18" s="1244"/>
    </row>
    <row r="19" spans="1:4" ht="20.100000000000001" customHeight="1" x14ac:dyDescent="0.25">
      <c r="A19" s="294"/>
      <c r="B19" s="297"/>
      <c r="C19" s="435"/>
    </row>
    <row r="20" spans="1:4" s="207" customFormat="1" ht="20.100000000000001" customHeight="1" x14ac:dyDescent="0.25">
      <c r="A20" s="294" t="s">
        <v>430</v>
      </c>
      <c r="B20" s="207" t="s">
        <v>813</v>
      </c>
      <c r="C20" s="1245">
        <f>SUM(C13:C19)</f>
        <v>167008</v>
      </c>
      <c r="D20" s="206"/>
    </row>
    <row r="21" spans="1:4" ht="20.100000000000001" customHeight="1" x14ac:dyDescent="0.25">
      <c r="A21" s="205"/>
      <c r="B21" s="205"/>
      <c r="C21" s="435"/>
    </row>
    <row r="22" spans="1:4" ht="20.100000000000001" customHeight="1" x14ac:dyDescent="0.25">
      <c r="C22" s="217"/>
    </row>
    <row r="23" spans="1:4" ht="20.100000000000001" customHeight="1" x14ac:dyDescent="0.25">
      <c r="B23" s="207" t="s">
        <v>808</v>
      </c>
      <c r="C23" s="435"/>
    </row>
    <row r="24" spans="1:4" ht="20.100000000000001" customHeight="1" x14ac:dyDescent="0.25">
      <c r="B24" s="205" t="s">
        <v>811</v>
      </c>
      <c r="C24" s="435">
        <v>1630</v>
      </c>
    </row>
    <row r="25" spans="1:4" ht="20.100000000000001" customHeight="1" x14ac:dyDescent="0.25">
      <c r="B25" s="205"/>
      <c r="C25" s="435"/>
    </row>
    <row r="26" spans="1:4" ht="33" customHeight="1" x14ac:dyDescent="0.25">
      <c r="B26" s="296" t="s">
        <v>864</v>
      </c>
      <c r="C26" s="435">
        <v>1821</v>
      </c>
    </row>
    <row r="27" spans="1:4" ht="21" customHeight="1" x14ac:dyDescent="0.25">
      <c r="B27" s="296"/>
      <c r="C27" s="435"/>
    </row>
    <row r="28" spans="1:4" ht="32.25" customHeight="1" x14ac:dyDescent="0.25">
      <c r="B28" s="296" t="s">
        <v>865</v>
      </c>
      <c r="C28" s="435">
        <v>0</v>
      </c>
    </row>
    <row r="29" spans="1:4" ht="33" customHeight="1" x14ac:dyDescent="0.25">
      <c r="B29" s="296"/>
      <c r="C29" s="205"/>
    </row>
    <row r="30" spans="1:4" ht="20.100000000000001" customHeight="1" x14ac:dyDescent="0.25">
      <c r="B30" s="207" t="s">
        <v>812</v>
      </c>
      <c r="C30" s="1245">
        <f>SUM(C24:C28)</f>
        <v>3451</v>
      </c>
    </row>
    <row r="31" spans="1:4" ht="20.100000000000001" customHeight="1" x14ac:dyDescent="0.25">
      <c r="B31" s="205"/>
      <c r="C31" s="205"/>
    </row>
    <row r="32" spans="1:4" ht="20.100000000000001" customHeight="1" x14ac:dyDescent="0.25">
      <c r="B32" s="207" t="s">
        <v>814</v>
      </c>
      <c r="C32" s="1245">
        <f>C20+C30</f>
        <v>170459</v>
      </c>
    </row>
  </sheetData>
  <mergeCells count="6">
    <mergeCell ref="A2:C2"/>
    <mergeCell ref="A10:A11"/>
    <mergeCell ref="B4:C4"/>
    <mergeCell ref="B5:C5"/>
    <mergeCell ref="B6:C6"/>
    <mergeCell ref="B7:C7"/>
  </mergeCells>
  <phoneticPr fontId="87" type="noConversion"/>
  <pageMargins left="0.59055118110236227" right="0.59055118110236227" top="0.98425196850393704" bottom="0.98425196850393704" header="0.51181102362204722" footer="0.51181102362204722"/>
  <pageSetup paperSize="9" scale="90" orientation="portrait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sheetPr>
    <tabColor rgb="FF00B0F0"/>
  </sheetPr>
  <dimension ref="A1:X27"/>
  <sheetViews>
    <sheetView zoomScaleNormal="100" workbookViewId="0">
      <selection sqref="A1:K1"/>
    </sheetView>
  </sheetViews>
  <sheetFormatPr defaultColWidth="10.28515625" defaultRowHeight="12.75" x14ac:dyDescent="0.2"/>
  <cols>
    <col min="1" max="1" width="3.140625" style="210" customWidth="1"/>
    <col min="2" max="2" width="31.28515625" style="210" customWidth="1"/>
    <col min="3" max="3" width="16.85546875" style="210" bestFit="1" customWidth="1"/>
    <col min="4" max="4" width="15.5703125" style="210" customWidth="1"/>
    <col min="5" max="5" width="9.85546875" style="210" bestFit="1" customWidth="1"/>
    <col min="6" max="6" width="12.7109375" style="210" bestFit="1" customWidth="1"/>
    <col min="7" max="7" width="12.140625" style="210" bestFit="1" customWidth="1"/>
    <col min="8" max="8" width="10.85546875" style="210" bestFit="1" customWidth="1"/>
    <col min="9" max="9" width="15.140625" style="210" customWidth="1"/>
    <col min="10" max="10" width="27.28515625" style="210" bestFit="1" customWidth="1"/>
    <col min="11" max="11" width="9" style="210" bestFit="1" customWidth="1"/>
    <col min="12" max="12" width="10.28515625" style="210" customWidth="1"/>
    <col min="13" max="13" width="10.28515625" style="210"/>
    <col min="14" max="16384" width="10.28515625" style="215"/>
  </cols>
  <sheetData>
    <row r="1" spans="1:24" s="210" customFormat="1" ht="15.75" x14ac:dyDescent="0.2">
      <c r="A1" s="1614" t="s">
        <v>1231</v>
      </c>
      <c r="B1" s="1614"/>
      <c r="C1" s="1614"/>
      <c r="D1" s="1614"/>
      <c r="E1" s="1614"/>
      <c r="F1" s="1614"/>
      <c r="G1" s="1614"/>
      <c r="H1" s="1614"/>
      <c r="I1" s="1614"/>
      <c r="J1" s="1614"/>
      <c r="K1" s="1614"/>
      <c r="L1" s="1207"/>
      <c r="M1" s="1207"/>
      <c r="N1" s="1207"/>
      <c r="O1" s="1207"/>
      <c r="P1" s="1207"/>
      <c r="Q1" s="1207"/>
      <c r="R1" s="1207"/>
      <c r="S1" s="1207"/>
      <c r="T1" s="1207"/>
      <c r="U1" s="1207"/>
      <c r="V1" s="1207"/>
      <c r="W1" s="1207"/>
      <c r="X1" s="1207"/>
    </row>
    <row r="2" spans="1:24" s="210" customFormat="1" ht="14.1" customHeight="1" x14ac:dyDescent="0.2"/>
    <row r="3" spans="1:24" s="210" customFormat="1" ht="15" customHeight="1" x14ac:dyDescent="0.25">
      <c r="B3" s="1654" t="s">
        <v>73</v>
      </c>
      <c r="C3" s="1654"/>
      <c r="D3" s="1654"/>
      <c r="E3" s="1654"/>
      <c r="F3" s="1654"/>
      <c r="G3" s="1654"/>
      <c r="H3" s="1654"/>
      <c r="I3" s="1654"/>
      <c r="J3" s="1654"/>
      <c r="K3" s="1654"/>
    </row>
    <row r="4" spans="1:24" s="210" customFormat="1" ht="15" customHeight="1" x14ac:dyDescent="0.25">
      <c r="B4" s="1654" t="s">
        <v>1035</v>
      </c>
      <c r="C4" s="1654"/>
      <c r="D4" s="1654"/>
      <c r="E4" s="1654"/>
      <c r="F4" s="1654"/>
      <c r="G4" s="1654"/>
      <c r="H4" s="1654"/>
      <c r="I4" s="1654"/>
      <c r="J4" s="1654"/>
      <c r="K4" s="1654"/>
    </row>
    <row r="5" spans="1:24" s="210" customFormat="1" ht="15" customHeight="1" x14ac:dyDescent="0.25">
      <c r="B5" s="1654" t="s">
        <v>854</v>
      </c>
      <c r="C5" s="1654"/>
      <c r="D5" s="1654"/>
      <c r="E5" s="1654"/>
      <c r="F5" s="1654"/>
      <c r="G5" s="1654"/>
      <c r="H5" s="1654"/>
      <c r="I5" s="1654"/>
      <c r="J5" s="1654"/>
      <c r="K5" s="1654"/>
    </row>
    <row r="6" spans="1:24" s="210" customFormat="1" ht="15" customHeight="1" x14ac:dyDescent="0.25">
      <c r="B6" s="1654"/>
      <c r="C6" s="1654"/>
      <c r="D6" s="1654"/>
      <c r="E6" s="1654"/>
      <c r="F6" s="1654"/>
      <c r="G6" s="1654"/>
      <c r="H6" s="1654"/>
      <c r="I6" s="1654"/>
      <c r="J6" s="1654"/>
      <c r="K6" s="1654"/>
    </row>
    <row r="7" spans="1:24" s="210" customFormat="1" ht="15" customHeight="1" x14ac:dyDescent="0.25">
      <c r="B7" s="1655" t="s">
        <v>258</v>
      </c>
      <c r="C7" s="1655"/>
      <c r="D7" s="1655"/>
      <c r="E7" s="1655"/>
      <c r="F7" s="1655"/>
      <c r="G7" s="1655"/>
      <c r="H7" s="1655"/>
      <c r="I7" s="1655"/>
      <c r="J7" s="1655"/>
      <c r="K7" s="1655"/>
    </row>
    <row r="8" spans="1:24" s="211" customFormat="1" ht="14.1" customHeight="1" x14ac:dyDescent="0.25">
      <c r="A8" s="1669" t="s">
        <v>410</v>
      </c>
      <c r="B8" s="690" t="s">
        <v>54</v>
      </c>
      <c r="C8" s="690" t="s">
        <v>55</v>
      </c>
      <c r="D8" s="690" t="s">
        <v>56</v>
      </c>
      <c r="E8" s="690" t="s">
        <v>57</v>
      </c>
      <c r="F8" s="690" t="s">
        <v>411</v>
      </c>
      <c r="G8" s="690" t="s">
        <v>412</v>
      </c>
      <c r="H8" s="690" t="s">
        <v>413</v>
      </c>
      <c r="I8" s="1335"/>
      <c r="J8" s="690" t="s">
        <v>514</v>
      </c>
      <c r="K8" s="690" t="s">
        <v>521</v>
      </c>
    </row>
    <row r="9" spans="1:24" s="212" customFormat="1" ht="17.25" customHeight="1" x14ac:dyDescent="0.25">
      <c r="A9" s="1669"/>
      <c r="B9" s="1658" t="s">
        <v>78</v>
      </c>
      <c r="C9" s="1660" t="s">
        <v>1215</v>
      </c>
      <c r="D9" s="1660" t="s">
        <v>1127</v>
      </c>
      <c r="E9" s="1658" t="s">
        <v>364</v>
      </c>
      <c r="F9" s="1662" t="s">
        <v>365</v>
      </c>
      <c r="G9" s="1658" t="s">
        <v>366</v>
      </c>
      <c r="H9" s="1660" t="s">
        <v>677</v>
      </c>
      <c r="I9" s="1660" t="s">
        <v>1214</v>
      </c>
      <c r="J9" s="1670" t="s">
        <v>367</v>
      </c>
      <c r="K9" s="1670"/>
    </row>
    <row r="10" spans="1:24" s="212" customFormat="1" ht="33.75" customHeight="1" x14ac:dyDescent="0.25">
      <c r="A10" s="1669"/>
      <c r="B10" s="1659"/>
      <c r="C10" s="1661"/>
      <c r="D10" s="1661"/>
      <c r="E10" s="1659"/>
      <c r="F10" s="1663"/>
      <c r="G10" s="1659"/>
      <c r="H10" s="1661"/>
      <c r="I10" s="1661"/>
      <c r="J10" s="690" t="s">
        <v>368</v>
      </c>
      <c r="K10" s="690" t="s">
        <v>369</v>
      </c>
    </row>
    <row r="11" spans="1:24" s="211" customFormat="1" ht="16.5" customHeight="1" x14ac:dyDescent="0.25">
      <c r="A11" s="213"/>
      <c r="B11" s="685" t="s">
        <v>370</v>
      </c>
    </row>
    <row r="12" spans="1:24" s="212" customFormat="1" ht="15" customHeight="1" x14ac:dyDescent="0.25">
      <c r="A12" s="213" t="s">
        <v>420</v>
      </c>
      <c r="B12" s="218" t="s">
        <v>855</v>
      </c>
      <c r="C12" s="219">
        <v>1197791</v>
      </c>
      <c r="D12" s="219">
        <v>1048067</v>
      </c>
      <c r="E12" s="1038" t="s">
        <v>856</v>
      </c>
      <c r="F12" s="1053" t="s">
        <v>689</v>
      </c>
      <c r="G12" s="1053">
        <v>46727</v>
      </c>
      <c r="H12" s="219">
        <v>160121</v>
      </c>
      <c r="I12" s="219">
        <v>160121</v>
      </c>
      <c r="J12" s="221" t="s">
        <v>857</v>
      </c>
      <c r="K12" s="219">
        <v>10397</v>
      </c>
    </row>
    <row r="13" spans="1:24" s="1343" customFormat="1" ht="31.5" customHeight="1" x14ac:dyDescent="0.2">
      <c r="A13" s="1337" t="s">
        <v>428</v>
      </c>
      <c r="B13" s="1338" t="s">
        <v>1213</v>
      </c>
      <c r="C13" s="1339">
        <v>495300</v>
      </c>
      <c r="D13" s="1339">
        <v>0</v>
      </c>
      <c r="E13" s="1340" t="s">
        <v>371</v>
      </c>
      <c r="F13" s="1341" t="s">
        <v>746</v>
      </c>
      <c r="G13" s="1341"/>
      <c r="H13" s="1339"/>
      <c r="I13" s="1339">
        <v>80000</v>
      </c>
      <c r="J13" s="1342"/>
      <c r="K13" s="1339">
        <v>4300</v>
      </c>
    </row>
    <row r="14" spans="1:24" s="214" customFormat="1" ht="15" customHeight="1" x14ac:dyDescent="0.25">
      <c r="A14" s="213" t="s">
        <v>429</v>
      </c>
      <c r="B14" s="212" t="s">
        <v>375</v>
      </c>
      <c r="C14" s="222">
        <f>SUM(C12:C13)</f>
        <v>1693091</v>
      </c>
      <c r="D14" s="222">
        <f>SUM(D12:D13)</f>
        <v>1048067</v>
      </c>
      <c r="E14" s="223"/>
      <c r="F14" s="223"/>
      <c r="G14" s="223"/>
      <c r="H14" s="222">
        <f>SUM(H12:H13)</f>
        <v>160121</v>
      </c>
      <c r="I14" s="222">
        <f>SUM(I12:I13)</f>
        <v>240121</v>
      </c>
      <c r="J14" s="221"/>
      <c r="K14" s="222">
        <f>SUM(K12:K13)</f>
        <v>14697</v>
      </c>
      <c r="L14" s="211"/>
      <c r="M14" s="211"/>
    </row>
    <row r="15" spans="1:24" s="214" customFormat="1" ht="15" customHeight="1" x14ac:dyDescent="0.25">
      <c r="A15" s="213"/>
      <c r="B15" s="212"/>
      <c r="C15" s="222"/>
      <c r="D15" s="222"/>
      <c r="E15" s="223"/>
      <c r="F15" s="223"/>
      <c r="G15" s="223"/>
      <c r="H15" s="222"/>
      <c r="I15" s="222"/>
      <c r="J15" s="221"/>
      <c r="K15" s="220"/>
      <c r="L15" s="211"/>
      <c r="M15" s="211"/>
    </row>
    <row r="16" spans="1:24" s="214" customFormat="1" ht="16.5" customHeight="1" x14ac:dyDescent="0.25">
      <c r="A16" s="213"/>
      <c r="B16" s="212"/>
      <c r="C16" s="222"/>
      <c r="D16" s="222"/>
      <c r="E16" s="223"/>
      <c r="F16" s="223"/>
      <c r="G16" s="223"/>
      <c r="H16" s="222"/>
      <c r="I16" s="222"/>
      <c r="J16" s="221"/>
      <c r="K16" s="220"/>
      <c r="L16" s="211"/>
      <c r="M16" s="211"/>
    </row>
    <row r="17" spans="1:13" s="214" customFormat="1" ht="15.75" x14ac:dyDescent="0.25">
      <c r="A17" s="213"/>
      <c r="B17" s="1654" t="s">
        <v>73</v>
      </c>
      <c r="C17" s="1654"/>
      <c r="D17" s="1654"/>
      <c r="E17" s="1654"/>
      <c r="F17" s="1654"/>
      <c r="G17" s="1654"/>
      <c r="H17" s="1654"/>
      <c r="I17" s="1654"/>
      <c r="J17" s="1654"/>
      <c r="K17" s="1654"/>
      <c r="L17" s="211"/>
      <c r="M17" s="211"/>
    </row>
    <row r="18" spans="1:13" s="214" customFormat="1" ht="15.75" x14ac:dyDescent="0.25">
      <c r="A18" s="213"/>
      <c r="B18" s="1654" t="s">
        <v>1035</v>
      </c>
      <c r="C18" s="1654"/>
      <c r="D18" s="1654"/>
      <c r="E18" s="1654"/>
      <c r="F18" s="1654"/>
      <c r="G18" s="1654"/>
      <c r="H18" s="1654"/>
      <c r="I18" s="1654"/>
      <c r="J18" s="1654"/>
      <c r="K18" s="1654"/>
      <c r="L18" s="211"/>
      <c r="M18" s="211"/>
    </row>
    <row r="19" spans="1:13" s="214" customFormat="1" ht="15.75" x14ac:dyDescent="0.25">
      <c r="A19" s="213"/>
      <c r="B19" s="1654" t="s">
        <v>362</v>
      </c>
      <c r="C19" s="1654"/>
      <c r="D19" s="1654"/>
      <c r="E19" s="1654"/>
      <c r="F19" s="1654"/>
      <c r="G19" s="1654"/>
      <c r="H19" s="1654"/>
      <c r="I19" s="1654"/>
      <c r="J19" s="1654"/>
      <c r="K19" s="1654"/>
      <c r="L19" s="211"/>
      <c r="M19" s="211"/>
    </row>
    <row r="20" spans="1:13" s="214" customFormat="1" ht="15.75" x14ac:dyDescent="0.25">
      <c r="A20" s="213"/>
      <c r="B20" s="212"/>
      <c r="C20" s="222"/>
      <c r="D20" s="222"/>
      <c r="E20" s="223"/>
      <c r="F20" s="223"/>
      <c r="G20" s="223"/>
      <c r="H20" s="222"/>
      <c r="I20" s="222"/>
      <c r="J20" s="221"/>
      <c r="K20" s="220"/>
      <c r="L20" s="211"/>
      <c r="M20" s="211"/>
    </row>
    <row r="21" spans="1:13" ht="15.75" x14ac:dyDescent="0.25">
      <c r="B21" s="1655" t="s">
        <v>258</v>
      </c>
      <c r="C21" s="1655"/>
      <c r="D21" s="1655"/>
      <c r="E21" s="1655"/>
      <c r="F21" s="1655"/>
      <c r="G21" s="1655"/>
      <c r="H21" s="1655"/>
      <c r="I21" s="1655"/>
      <c r="J21" s="1655"/>
      <c r="K21" s="1655"/>
    </row>
    <row r="22" spans="1:13" s="211" customFormat="1" ht="15.75" x14ac:dyDescent="0.25">
      <c r="A22" s="1656" t="s">
        <v>410</v>
      </c>
      <c r="B22" s="690" t="s">
        <v>54</v>
      </c>
      <c r="C22" s="690" t="s">
        <v>55</v>
      </c>
      <c r="D22" s="690" t="s">
        <v>56</v>
      </c>
      <c r="E22" s="690" t="s">
        <v>57</v>
      </c>
      <c r="F22" s="690" t="s">
        <v>411</v>
      </c>
      <c r="G22" s="690" t="s">
        <v>412</v>
      </c>
      <c r="H22" s="690" t="s">
        <v>413</v>
      </c>
      <c r="I22" s="1664" t="s">
        <v>514</v>
      </c>
      <c r="J22" s="1665"/>
      <c r="K22" s="690" t="s">
        <v>521</v>
      </c>
    </row>
    <row r="23" spans="1:13" s="212" customFormat="1" ht="15.75" customHeight="1" x14ac:dyDescent="0.25">
      <c r="A23" s="1657"/>
      <c r="B23" s="1658" t="s">
        <v>78</v>
      </c>
      <c r="C23" s="1660" t="s">
        <v>363</v>
      </c>
      <c r="D23" s="1660" t="s">
        <v>1127</v>
      </c>
      <c r="E23" s="1658" t="s">
        <v>364</v>
      </c>
      <c r="F23" s="1662" t="s">
        <v>365</v>
      </c>
      <c r="G23" s="1658" t="s">
        <v>366</v>
      </c>
      <c r="H23" s="1660" t="s">
        <v>677</v>
      </c>
      <c r="I23" s="1664" t="s">
        <v>367</v>
      </c>
      <c r="J23" s="1666"/>
      <c r="K23" s="1665"/>
    </row>
    <row r="24" spans="1:13" s="212" customFormat="1" ht="15.75" x14ac:dyDescent="0.25">
      <c r="A24" s="1657"/>
      <c r="B24" s="1659"/>
      <c r="C24" s="1661"/>
      <c r="D24" s="1661"/>
      <c r="E24" s="1659"/>
      <c r="F24" s="1663"/>
      <c r="G24" s="1659"/>
      <c r="H24" s="1661"/>
      <c r="I24" s="1667" t="s">
        <v>368</v>
      </c>
      <c r="J24" s="1668"/>
      <c r="K24" s="1344" t="s">
        <v>369</v>
      </c>
    </row>
    <row r="25" spans="1:13" s="211" customFormat="1" ht="15.75" x14ac:dyDescent="0.25">
      <c r="A25" s="213" t="s">
        <v>420</v>
      </c>
      <c r="B25" s="685" t="s">
        <v>370</v>
      </c>
    </row>
    <row r="26" spans="1:13" s="212" customFormat="1" ht="15.75" x14ac:dyDescent="0.25">
      <c r="A26" s="213" t="s">
        <v>428</v>
      </c>
      <c r="B26" s="218" t="s">
        <v>374</v>
      </c>
      <c r="C26" s="219">
        <v>27330</v>
      </c>
      <c r="D26" s="219">
        <v>15687</v>
      </c>
      <c r="E26" s="1037" t="s">
        <v>371</v>
      </c>
      <c r="F26" s="1037" t="s">
        <v>372</v>
      </c>
      <c r="G26" s="1037" t="s">
        <v>372</v>
      </c>
      <c r="H26" s="219">
        <v>2628</v>
      </c>
      <c r="I26" s="219"/>
      <c r="J26" s="221">
        <v>0</v>
      </c>
      <c r="K26" s="1037" t="s">
        <v>373</v>
      </c>
    </row>
    <row r="27" spans="1:13" s="214" customFormat="1" ht="15.75" x14ac:dyDescent="0.25">
      <c r="A27" s="213" t="s">
        <v>429</v>
      </c>
      <c r="B27" s="212" t="s">
        <v>375</v>
      </c>
      <c r="C27" s="222">
        <f>SUM(C26:C26)</f>
        <v>27330</v>
      </c>
      <c r="D27" s="222">
        <f>SUM(D26:D26)</f>
        <v>15687</v>
      </c>
      <c r="E27" s="223"/>
      <c r="F27" s="223"/>
      <c r="G27" s="223"/>
      <c r="H27" s="222">
        <f>SUM(H26:H26)</f>
        <v>2628</v>
      </c>
      <c r="I27" s="222"/>
      <c r="J27" s="221"/>
      <c r="K27" s="1037" t="s">
        <v>373</v>
      </c>
      <c r="L27" s="211"/>
      <c r="M27" s="211"/>
    </row>
  </sheetData>
  <mergeCells count="31">
    <mergeCell ref="A1:K1"/>
    <mergeCell ref="A8:A10"/>
    <mergeCell ref="B3:K3"/>
    <mergeCell ref="B5:K5"/>
    <mergeCell ref="J9:K9"/>
    <mergeCell ref="B9:B10"/>
    <mergeCell ref="B4:K4"/>
    <mergeCell ref="C9:C10"/>
    <mergeCell ref="D9:D10"/>
    <mergeCell ref="B6:K6"/>
    <mergeCell ref="H9:H10"/>
    <mergeCell ref="E9:E10"/>
    <mergeCell ref="F9:F10"/>
    <mergeCell ref="G9:G10"/>
    <mergeCell ref="B7:K7"/>
    <mergeCell ref="I9:I10"/>
    <mergeCell ref="B17:K17"/>
    <mergeCell ref="B18:K18"/>
    <mergeCell ref="B19:K19"/>
    <mergeCell ref="B21:K21"/>
    <mergeCell ref="A22:A24"/>
    <mergeCell ref="B23:B24"/>
    <mergeCell ref="C23:C24"/>
    <mergeCell ref="D23:D24"/>
    <mergeCell ref="E23:E24"/>
    <mergeCell ref="F23:F24"/>
    <mergeCell ref="G23:G24"/>
    <mergeCell ref="H23:H24"/>
    <mergeCell ref="I22:J22"/>
    <mergeCell ref="I23:K23"/>
    <mergeCell ref="I24:J24"/>
  </mergeCells>
  <phoneticPr fontId="87" type="noConversion"/>
  <pageMargins left="0.19685039370078741" right="0.19685039370078741" top="0.98425196850393704" bottom="0.98425196850393704" header="0.51181102362204722" footer="0.51181102362204722"/>
  <pageSetup paperSize="9" scale="84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00B0F0"/>
    <pageSetUpPr fitToPage="1"/>
  </sheetPr>
  <dimension ref="A1:V51"/>
  <sheetViews>
    <sheetView topLeftCell="A9" zoomScale="120" workbookViewId="0">
      <selection activeCell="A9" sqref="A9:A45"/>
    </sheetView>
  </sheetViews>
  <sheetFormatPr defaultColWidth="9.140625" defaultRowHeight="11.25" x14ac:dyDescent="0.2"/>
  <cols>
    <col min="1" max="1" width="4.85546875" style="100" customWidth="1"/>
    <col min="2" max="2" width="48.42578125" style="100" customWidth="1"/>
    <col min="3" max="3" width="11" style="101" customWidth="1"/>
    <col min="4" max="4" width="11.42578125" style="101" customWidth="1"/>
    <col min="5" max="5" width="12" style="101" customWidth="1"/>
    <col min="6" max="6" width="41.7109375" style="101" customWidth="1"/>
    <col min="7" max="7" width="11.140625" style="101" customWidth="1"/>
    <col min="8" max="8" width="12.85546875" style="101" customWidth="1"/>
    <col min="9" max="9" width="16" style="101" customWidth="1"/>
    <col min="10" max="22" width="9.140625" style="100"/>
    <col min="23" max="16384" width="9.140625" style="8"/>
  </cols>
  <sheetData>
    <row r="1" spans="1:22" ht="12.75" customHeight="1" x14ac:dyDescent="0.2">
      <c r="A1" s="1454" t="s">
        <v>1217</v>
      </c>
      <c r="B1" s="1454"/>
      <c r="C1" s="1454"/>
      <c r="D1" s="1454"/>
      <c r="E1" s="1454"/>
      <c r="F1" s="1454"/>
      <c r="G1" s="1454"/>
      <c r="H1" s="1454"/>
      <c r="I1" s="1454"/>
    </row>
    <row r="2" spans="1:22" x14ac:dyDescent="0.2">
      <c r="B2" s="344"/>
      <c r="I2" s="102"/>
    </row>
    <row r="3" spans="1:22" s="77" customFormat="1" x14ac:dyDescent="0.2">
      <c r="A3" s="103"/>
      <c r="B3" s="1455" t="s">
        <v>51</v>
      </c>
      <c r="C3" s="1455"/>
      <c r="D3" s="1455"/>
      <c r="E3" s="1455"/>
      <c r="F3" s="1455"/>
      <c r="G3" s="1455"/>
      <c r="H3" s="1455"/>
      <c r="I3" s="1455"/>
      <c r="J3" s="103"/>
      <c r="K3" s="103"/>
      <c r="L3" s="103"/>
      <c r="M3" s="103"/>
      <c r="N3" s="103"/>
      <c r="O3" s="103"/>
      <c r="P3" s="103"/>
      <c r="Q3" s="103"/>
      <c r="R3" s="103"/>
      <c r="S3" s="103"/>
      <c r="T3" s="103"/>
      <c r="U3" s="103"/>
      <c r="V3" s="103"/>
    </row>
    <row r="4" spans="1:22" s="77" customFormat="1" x14ac:dyDescent="0.2">
      <c r="A4" s="103"/>
      <c r="B4" s="1455" t="s">
        <v>916</v>
      </c>
      <c r="C4" s="1455"/>
      <c r="D4" s="1455"/>
      <c r="E4" s="1455"/>
      <c r="F4" s="1455"/>
      <c r="G4" s="1455"/>
      <c r="H4" s="1455"/>
      <c r="I4" s="1455"/>
      <c r="J4" s="103"/>
      <c r="K4" s="103"/>
      <c r="L4" s="103"/>
      <c r="M4" s="103"/>
      <c r="N4" s="103"/>
      <c r="O4" s="103"/>
      <c r="P4" s="103"/>
      <c r="Q4" s="103"/>
      <c r="R4" s="103"/>
      <c r="S4" s="103"/>
      <c r="T4" s="103"/>
      <c r="U4" s="103"/>
      <c r="V4" s="103"/>
    </row>
    <row r="5" spans="1:22" s="77" customFormat="1" ht="12.75" customHeight="1" x14ac:dyDescent="0.2">
      <c r="A5" s="1484" t="s">
        <v>248</v>
      </c>
      <c r="B5" s="1484"/>
      <c r="C5" s="1484"/>
      <c r="D5" s="1484"/>
      <c r="E5" s="1484"/>
      <c r="F5" s="1484"/>
      <c r="G5" s="1484"/>
      <c r="H5" s="1484"/>
      <c r="I5" s="1484"/>
      <c r="J5" s="103"/>
      <c r="K5" s="103"/>
      <c r="L5" s="103"/>
      <c r="M5" s="103"/>
      <c r="N5" s="103"/>
      <c r="O5" s="103"/>
      <c r="P5" s="103"/>
      <c r="Q5" s="103"/>
      <c r="R5" s="103"/>
      <c r="S5" s="103"/>
      <c r="T5" s="103"/>
      <c r="U5" s="103"/>
      <c r="V5" s="103"/>
    </row>
    <row r="6" spans="1:22" s="77" customFormat="1" ht="12.75" customHeight="1" x14ac:dyDescent="0.2">
      <c r="A6" s="1462" t="s">
        <v>53</v>
      </c>
      <c r="B6" s="1463" t="s">
        <v>54</v>
      </c>
      <c r="C6" s="1480" t="s">
        <v>55</v>
      </c>
      <c r="D6" s="1480"/>
      <c r="E6" s="1481"/>
      <c r="F6" s="1" t="s">
        <v>56</v>
      </c>
      <c r="G6" s="1482" t="s">
        <v>57</v>
      </c>
      <c r="H6" s="1482"/>
      <c r="I6" s="1483"/>
      <c r="J6" s="103"/>
      <c r="K6" s="103"/>
      <c r="L6" s="103"/>
      <c r="M6" s="103"/>
      <c r="N6" s="103"/>
      <c r="O6" s="103"/>
      <c r="P6" s="103"/>
    </row>
    <row r="7" spans="1:22" s="77" customFormat="1" ht="12.75" customHeight="1" x14ac:dyDescent="0.2">
      <c r="A7" s="1485"/>
      <c r="B7" s="1463"/>
      <c r="C7" s="1458" t="s">
        <v>847</v>
      </c>
      <c r="D7" s="1458"/>
      <c r="E7" s="1459"/>
      <c r="F7" s="2"/>
      <c r="G7" s="1458" t="s">
        <v>847</v>
      </c>
      <c r="H7" s="1458"/>
      <c r="I7" s="1458"/>
      <c r="J7" s="103"/>
      <c r="K7" s="103"/>
      <c r="L7" s="103"/>
      <c r="M7" s="103"/>
    </row>
    <row r="8" spans="1:22" s="78" customFormat="1" ht="36.6" customHeight="1" x14ac:dyDescent="0.2">
      <c r="A8" s="1486"/>
      <c r="B8" s="104" t="s">
        <v>58</v>
      </c>
      <c r="C8" s="85" t="s">
        <v>59</v>
      </c>
      <c r="D8" s="85" t="s">
        <v>60</v>
      </c>
      <c r="E8" s="105" t="s">
        <v>61</v>
      </c>
      <c r="F8" s="106" t="s">
        <v>62</v>
      </c>
      <c r="G8" s="85" t="s">
        <v>59</v>
      </c>
      <c r="H8" s="85" t="s">
        <v>60</v>
      </c>
      <c r="I8" s="85" t="s">
        <v>61</v>
      </c>
      <c r="J8" s="350"/>
      <c r="K8" s="129"/>
      <c r="L8" s="129"/>
      <c r="M8" s="129"/>
    </row>
    <row r="9" spans="1:22" ht="11.45" customHeight="1" x14ac:dyDescent="0.2">
      <c r="A9" s="1345">
        <v>1</v>
      </c>
      <c r="B9" s="107" t="s">
        <v>22</v>
      </c>
      <c r="C9" s="108"/>
      <c r="D9" s="108"/>
      <c r="E9" s="108"/>
      <c r="F9" s="88" t="s">
        <v>23</v>
      </c>
      <c r="G9" s="108"/>
      <c r="H9" s="108"/>
      <c r="I9" s="285"/>
      <c r="J9" s="126"/>
      <c r="N9" s="8"/>
      <c r="O9" s="8"/>
      <c r="P9" s="8"/>
      <c r="Q9" s="8"/>
      <c r="R9" s="8"/>
      <c r="S9" s="8"/>
      <c r="T9" s="8"/>
      <c r="U9" s="8"/>
      <c r="V9" s="8"/>
    </row>
    <row r="10" spans="1:22" x14ac:dyDescent="0.2">
      <c r="A10" s="1346">
        <f t="shared" ref="A10:A46" si="0">A9+1</f>
        <v>2</v>
      </c>
      <c r="B10" s="109"/>
      <c r="C10" s="75"/>
      <c r="D10" s="75"/>
      <c r="E10" s="76"/>
      <c r="F10" s="89"/>
      <c r="G10" s="76"/>
      <c r="H10" s="76"/>
      <c r="I10" s="279"/>
      <c r="J10" s="126"/>
      <c r="N10" s="8"/>
      <c r="O10" s="8"/>
      <c r="P10" s="8"/>
      <c r="Q10" s="8"/>
      <c r="R10" s="8"/>
      <c r="S10" s="8"/>
      <c r="T10" s="8"/>
      <c r="U10" s="8"/>
      <c r="V10" s="8"/>
    </row>
    <row r="11" spans="1:22" x14ac:dyDescent="0.2">
      <c r="A11" s="1346">
        <f t="shared" si="0"/>
        <v>3</v>
      </c>
      <c r="B11" s="109" t="s">
        <v>35</v>
      </c>
      <c r="C11" s="75">
        <f>Össz.önkor.mérleg.!C14</f>
        <v>0</v>
      </c>
      <c r="D11" s="75">
        <f>Össz.önkor.mérleg.!D14</f>
        <v>0</v>
      </c>
      <c r="E11" s="75">
        <f>Össz.önkor.mérleg.!E14</f>
        <v>0</v>
      </c>
      <c r="F11" s="90" t="s">
        <v>32</v>
      </c>
      <c r="G11" s="115"/>
      <c r="H11" s="115"/>
      <c r="I11" s="281"/>
      <c r="J11" s="126"/>
      <c r="N11" s="8"/>
      <c r="O11" s="8"/>
      <c r="P11" s="8"/>
      <c r="Q11" s="8"/>
      <c r="R11" s="8"/>
      <c r="S11" s="8"/>
      <c r="T11" s="8"/>
      <c r="U11" s="8"/>
      <c r="V11" s="8"/>
    </row>
    <row r="12" spans="1:22" x14ac:dyDescent="0.2">
      <c r="A12" s="1346">
        <f t="shared" si="0"/>
        <v>4</v>
      </c>
      <c r="B12" s="109" t="s">
        <v>776</v>
      </c>
      <c r="C12" s="75">
        <f>Össz.önkor.mérleg.!C15</f>
        <v>0</v>
      </c>
      <c r="D12" s="75">
        <f>Össz.önkor.mérleg.!D15</f>
        <v>0</v>
      </c>
      <c r="E12" s="75">
        <f>Össz.önkor.mérleg.!E15</f>
        <v>0</v>
      </c>
      <c r="F12" s="90"/>
      <c r="G12" s="115"/>
      <c r="H12" s="115"/>
      <c r="I12" s="281"/>
      <c r="J12" s="126"/>
      <c r="N12" s="8"/>
      <c r="O12" s="8"/>
      <c r="P12" s="8"/>
      <c r="Q12" s="8"/>
      <c r="R12" s="8"/>
      <c r="S12" s="8"/>
      <c r="T12" s="8"/>
      <c r="U12" s="8"/>
      <c r="V12" s="8"/>
    </row>
    <row r="13" spans="1:22" x14ac:dyDescent="0.2">
      <c r="A13" s="1346">
        <f t="shared" si="0"/>
        <v>5</v>
      </c>
      <c r="B13" s="572" t="s">
        <v>1203</v>
      </c>
      <c r="C13" s="75">
        <f>Össz.önkor.mérleg.!C16</f>
        <v>119158</v>
      </c>
      <c r="D13" s="75">
        <f>Össz.önkor.mérleg.!D16</f>
        <v>0</v>
      </c>
      <c r="E13" s="75">
        <f>Össz.önkor.mérleg.!E16</f>
        <v>119158</v>
      </c>
      <c r="F13" s="90"/>
      <c r="G13" s="115"/>
      <c r="H13" s="115"/>
      <c r="I13" s="281"/>
      <c r="J13" s="126"/>
      <c r="N13" s="8"/>
      <c r="O13" s="8"/>
      <c r="P13" s="8"/>
      <c r="Q13" s="8"/>
      <c r="R13" s="8"/>
      <c r="S13" s="8"/>
      <c r="T13" s="8"/>
      <c r="U13" s="8"/>
      <c r="V13" s="8"/>
    </row>
    <row r="14" spans="1:22" x14ac:dyDescent="0.2">
      <c r="A14" s="1346">
        <f t="shared" si="0"/>
        <v>6</v>
      </c>
      <c r="B14" s="100" t="s">
        <v>554</v>
      </c>
      <c r="C14" s="75"/>
      <c r="D14" s="110"/>
      <c r="E14" s="110"/>
      <c r="F14" s="89" t="s">
        <v>549</v>
      </c>
      <c r="G14" s="111">
        <f>Össz.önkor.mérleg.!L27</f>
        <v>1109528</v>
      </c>
      <c r="H14" s="111">
        <f>Össz.önkor.mérleg.!M27</f>
        <v>1180653</v>
      </c>
      <c r="I14" s="281">
        <f>Össz.önkor.mérleg.!N27</f>
        <v>2290181</v>
      </c>
      <c r="J14" s="126"/>
      <c r="N14" s="8"/>
      <c r="O14" s="8"/>
      <c r="P14" s="8"/>
      <c r="Q14" s="8"/>
      <c r="R14" s="8"/>
      <c r="S14" s="8"/>
      <c r="T14" s="8"/>
      <c r="U14" s="8"/>
      <c r="V14" s="8"/>
    </row>
    <row r="15" spans="1:22" ht="12" customHeight="1" x14ac:dyDescent="0.2">
      <c r="A15" s="1346">
        <f t="shared" si="0"/>
        <v>7</v>
      </c>
      <c r="B15" s="100" t="s">
        <v>40</v>
      </c>
      <c r="C15" s="75"/>
      <c r="D15" s="110"/>
      <c r="E15" s="110"/>
      <c r="F15" s="89" t="s">
        <v>29</v>
      </c>
      <c r="G15" s="111">
        <f>Össz.önkor.mérleg.!L28</f>
        <v>39172</v>
      </c>
      <c r="H15" s="111">
        <f>Össz.önkor.mérleg.!M28</f>
        <v>6628</v>
      </c>
      <c r="I15" s="281">
        <f>SUM(G15:H15)</f>
        <v>45800</v>
      </c>
      <c r="J15" s="126"/>
      <c r="N15" s="8"/>
      <c r="O15" s="8"/>
      <c r="P15" s="8"/>
      <c r="Q15" s="8"/>
      <c r="R15" s="8"/>
      <c r="S15" s="8"/>
      <c r="T15" s="8"/>
      <c r="U15" s="8"/>
      <c r="V15" s="8"/>
    </row>
    <row r="16" spans="1:22" x14ac:dyDescent="0.2">
      <c r="A16" s="1346">
        <f t="shared" si="0"/>
        <v>8</v>
      </c>
      <c r="B16" s="109" t="s">
        <v>41</v>
      </c>
      <c r="C16" s="84">
        <f>Össz.önkor.mérleg.!C24</f>
        <v>0</v>
      </c>
      <c r="D16" s="84">
        <f>Össz.önkor.mérleg.!D24</f>
        <v>1069</v>
      </c>
      <c r="E16" s="75">
        <f>Össz.önkor.mérleg.!E24</f>
        <v>1069</v>
      </c>
      <c r="F16" s="89" t="s">
        <v>30</v>
      </c>
      <c r="G16" s="111"/>
      <c r="H16" s="111"/>
      <c r="I16" s="281"/>
      <c r="J16" s="126"/>
      <c r="N16" s="8"/>
      <c r="O16" s="8"/>
      <c r="P16" s="8"/>
      <c r="Q16" s="8"/>
      <c r="R16" s="8"/>
      <c r="S16" s="8"/>
      <c r="T16" s="8"/>
      <c r="U16" s="8"/>
      <c r="V16" s="8"/>
    </row>
    <row r="17" spans="1:22" x14ac:dyDescent="0.2">
      <c r="A17" s="1346">
        <f t="shared" si="0"/>
        <v>9</v>
      </c>
      <c r="B17" s="109" t="s">
        <v>42</v>
      </c>
      <c r="C17" s="75">
        <f>Össz.önkor.mérleg.!C25</f>
        <v>0</v>
      </c>
      <c r="D17" s="75">
        <f>Össz.önkor.mérleg.!D25</f>
        <v>0</v>
      </c>
      <c r="E17" s="75">
        <f>Össz.önkor.mérleg.!E25</f>
        <v>0</v>
      </c>
      <c r="F17" s="89" t="s">
        <v>389</v>
      </c>
      <c r="G17" s="111">
        <f>Össz.önkor.mérleg.!L30</f>
        <v>0</v>
      </c>
      <c r="H17" s="111">
        <f>Össz.önkor.mérleg.!M30</f>
        <v>14465</v>
      </c>
      <c r="I17" s="281">
        <f>SUM(G17:H17)</f>
        <v>14465</v>
      </c>
      <c r="J17" s="126"/>
      <c r="N17" s="8"/>
      <c r="O17" s="8"/>
      <c r="P17" s="8"/>
      <c r="Q17" s="8"/>
      <c r="R17" s="8"/>
      <c r="S17" s="8"/>
      <c r="T17" s="8"/>
      <c r="U17" s="8"/>
      <c r="V17" s="8"/>
    </row>
    <row r="18" spans="1:22" x14ac:dyDescent="0.2">
      <c r="A18" s="1346">
        <f t="shared" si="0"/>
        <v>10</v>
      </c>
      <c r="B18" s="109"/>
      <c r="C18" s="75"/>
      <c r="D18" s="75"/>
      <c r="E18" s="75"/>
      <c r="F18" s="89" t="s">
        <v>785</v>
      </c>
      <c r="G18" s="111">
        <f>Össz.önkor.mérleg.!L31</f>
        <v>0</v>
      </c>
      <c r="H18" s="111">
        <f>Össz.önkor.mérleg.!M31</f>
        <v>3000</v>
      </c>
      <c r="I18" s="111">
        <f>Össz.önkor.mérleg.!N31</f>
        <v>3000</v>
      </c>
      <c r="J18" s="126"/>
      <c r="N18" s="8"/>
      <c r="O18" s="8"/>
      <c r="P18" s="8"/>
      <c r="Q18" s="8"/>
      <c r="R18" s="8"/>
      <c r="S18" s="8"/>
      <c r="T18" s="8"/>
      <c r="U18" s="8"/>
      <c r="V18" s="8"/>
    </row>
    <row r="19" spans="1:22" x14ac:dyDescent="0.2">
      <c r="A19" s="1346">
        <f t="shared" si="0"/>
        <v>11</v>
      </c>
      <c r="B19" s="73" t="s">
        <v>43</v>
      </c>
      <c r="C19" s="75">
        <f>Össz.önkor.mérleg.!C21</f>
        <v>0</v>
      </c>
      <c r="D19" s="76">
        <f>Össz.önkor.mérleg.!D26</f>
        <v>0</v>
      </c>
      <c r="E19" s="75">
        <f>Össz.önkor.mérleg.!E26</f>
        <v>0</v>
      </c>
      <c r="F19" s="89" t="s">
        <v>786</v>
      </c>
      <c r="G19" s="111">
        <f>Össz.önkor.mérleg.!L32</f>
        <v>2927</v>
      </c>
      <c r="H19" s="111">
        <f>Össz.önkor.mérleg.!M32</f>
        <v>0</v>
      </c>
      <c r="I19" s="281">
        <f>Össz.önkor.mérleg.!N32</f>
        <v>2927</v>
      </c>
      <c r="J19" s="126"/>
      <c r="N19" s="8"/>
      <c r="O19" s="8"/>
      <c r="P19" s="8"/>
      <c r="Q19" s="8"/>
      <c r="R19" s="8"/>
      <c r="S19" s="8"/>
      <c r="T19" s="8"/>
      <c r="U19" s="8"/>
      <c r="V19" s="8"/>
    </row>
    <row r="20" spans="1:22" x14ac:dyDescent="0.2">
      <c r="A20" s="1346">
        <f t="shared" si="0"/>
        <v>12</v>
      </c>
      <c r="B20" s="109" t="s">
        <v>44</v>
      </c>
      <c r="C20" s="75">
        <f>Össz.önkor.mérleg.!C22</f>
        <v>0</v>
      </c>
      <c r="D20" s="75">
        <f>Össz.önkor.mérleg.!D22</f>
        <v>0</v>
      </c>
      <c r="E20" s="75">
        <f>Össz.önkor.mérleg.!E22</f>
        <v>0</v>
      </c>
      <c r="F20" s="89" t="s">
        <v>787</v>
      </c>
      <c r="G20" s="111">
        <f>Össz.önkor.mérleg.!L33</f>
        <v>0</v>
      </c>
      <c r="H20" s="111">
        <f>Össz.önkor.mérleg.!M33</f>
        <v>8246</v>
      </c>
      <c r="I20" s="281">
        <f>Össz.önkor.mérleg.!N33</f>
        <v>8246</v>
      </c>
      <c r="J20" s="126"/>
      <c r="N20" s="8"/>
      <c r="O20" s="8"/>
      <c r="P20" s="8"/>
      <c r="Q20" s="8"/>
      <c r="R20" s="8"/>
      <c r="S20" s="8"/>
      <c r="T20" s="8"/>
      <c r="U20" s="8"/>
      <c r="V20" s="8"/>
    </row>
    <row r="21" spans="1:22" x14ac:dyDescent="0.2">
      <c r="A21" s="1346">
        <f t="shared" si="0"/>
        <v>13</v>
      </c>
      <c r="B21" s="109"/>
      <c r="C21" s="75"/>
      <c r="D21" s="76"/>
      <c r="E21" s="76"/>
      <c r="F21" s="118" t="s">
        <v>65</v>
      </c>
      <c r="G21" s="119">
        <f>SUM(G14:G20)</f>
        <v>1151627</v>
      </c>
      <c r="H21" s="119">
        <f>SUM(H14:H20)</f>
        <v>1212992</v>
      </c>
      <c r="I21" s="283">
        <f>SUM(I14:I20)</f>
        <v>2364619</v>
      </c>
      <c r="J21" s="126"/>
      <c r="N21" s="8"/>
      <c r="O21" s="8"/>
      <c r="P21" s="8"/>
      <c r="Q21" s="8"/>
      <c r="R21" s="8"/>
      <c r="S21" s="8"/>
      <c r="T21" s="8"/>
      <c r="U21" s="8"/>
      <c r="V21" s="8"/>
    </row>
    <row r="22" spans="1:22" x14ac:dyDescent="0.2">
      <c r="A22" s="1346">
        <f t="shared" si="0"/>
        <v>14</v>
      </c>
      <c r="B22" s="100" t="s">
        <v>555</v>
      </c>
      <c r="C22" s="76">
        <f>Össz.önkor.mérleg.!C30</f>
        <v>0</v>
      </c>
      <c r="D22" s="76">
        <f>Össz.önkor.mérleg.!D30</f>
        <v>17909</v>
      </c>
      <c r="E22" s="76">
        <f>Össz.önkor.mérleg.!E30</f>
        <v>17909</v>
      </c>
      <c r="F22" s="89"/>
      <c r="G22" s="111"/>
      <c r="H22" s="111"/>
      <c r="I22" s="279"/>
      <c r="J22" s="126"/>
      <c r="N22" s="8"/>
      <c r="O22" s="8"/>
      <c r="P22" s="8"/>
      <c r="Q22" s="8"/>
      <c r="R22" s="8"/>
      <c r="S22" s="8"/>
      <c r="T22" s="8"/>
      <c r="U22" s="8"/>
      <c r="V22" s="8"/>
    </row>
    <row r="23" spans="1:22" s="79" customFormat="1" x14ac:dyDescent="0.2">
      <c r="A23" s="1346">
        <f t="shared" si="0"/>
        <v>15</v>
      </c>
      <c r="B23" s="100"/>
      <c r="C23" s="76"/>
      <c r="D23" s="76"/>
      <c r="E23" s="76"/>
      <c r="F23" s="113"/>
      <c r="G23" s="111"/>
      <c r="H23" s="111"/>
      <c r="I23" s="281"/>
      <c r="J23" s="329"/>
      <c r="K23" s="130"/>
      <c r="L23" s="130"/>
      <c r="M23" s="130"/>
    </row>
    <row r="24" spans="1:22" s="79" customFormat="1" x14ac:dyDescent="0.2">
      <c r="A24" s="1346">
        <f t="shared" si="0"/>
        <v>16</v>
      </c>
      <c r="B24" s="116"/>
      <c r="C24" s="110"/>
      <c r="D24" s="110"/>
      <c r="E24" s="110"/>
      <c r="F24" s="113"/>
      <c r="G24" s="111"/>
      <c r="H24" s="111"/>
      <c r="I24" s="281"/>
      <c r="J24" s="329"/>
      <c r="K24" s="130"/>
      <c r="L24" s="130"/>
      <c r="M24" s="130"/>
    </row>
    <row r="25" spans="1:22" x14ac:dyDescent="0.2">
      <c r="A25" s="1346">
        <f t="shared" si="0"/>
        <v>17</v>
      </c>
      <c r="B25" s="117" t="s">
        <v>64</v>
      </c>
      <c r="C25" s="80">
        <f>C12+C13+C16+C17+C19+C20+C22</f>
        <v>119158</v>
      </c>
      <c r="D25" s="80">
        <f t="shared" ref="D25:E25" si="1">D12+D13+D16+D17+D19+D20+D22</f>
        <v>18978</v>
      </c>
      <c r="E25" s="80">
        <f t="shared" si="1"/>
        <v>138136</v>
      </c>
      <c r="F25" s="114"/>
      <c r="G25" s="80"/>
      <c r="H25" s="80"/>
      <c r="I25" s="280"/>
      <c r="J25" s="126"/>
      <c r="N25" s="8"/>
      <c r="O25" s="8"/>
      <c r="P25" s="8"/>
      <c r="Q25" s="8"/>
      <c r="R25" s="8"/>
      <c r="S25" s="8"/>
      <c r="T25" s="8"/>
      <c r="U25" s="8"/>
      <c r="V25" s="8"/>
    </row>
    <row r="26" spans="1:22" x14ac:dyDescent="0.2">
      <c r="A26" s="1346">
        <f t="shared" si="0"/>
        <v>18</v>
      </c>
      <c r="B26" s="120" t="s">
        <v>48</v>
      </c>
      <c r="C26" s="115">
        <f>SUM(C24:C25)</f>
        <v>119158</v>
      </c>
      <c r="D26" s="115">
        <f>SUM(D24:D25)</f>
        <v>18978</v>
      </c>
      <c r="E26" s="115">
        <f>SUM(E24:E25)</f>
        <v>138136</v>
      </c>
      <c r="F26" s="121" t="s">
        <v>66</v>
      </c>
      <c r="G26" s="115">
        <f>G25+G21</f>
        <v>1151627</v>
      </c>
      <c r="H26" s="115">
        <f>H25+H21</f>
        <v>1212992</v>
      </c>
      <c r="I26" s="284">
        <f>I25+I21</f>
        <v>2364619</v>
      </c>
      <c r="J26" s="126"/>
      <c r="N26" s="8"/>
      <c r="O26" s="8"/>
      <c r="P26" s="8"/>
      <c r="Q26" s="8"/>
      <c r="R26" s="8"/>
      <c r="S26" s="8"/>
      <c r="T26" s="8"/>
      <c r="U26" s="8"/>
      <c r="V26" s="8"/>
    </row>
    <row r="27" spans="1:22" x14ac:dyDescent="0.2">
      <c r="A27" s="1346">
        <f t="shared" si="0"/>
        <v>19</v>
      </c>
      <c r="B27" s="122"/>
      <c r="C27" s="111"/>
      <c r="D27" s="111"/>
      <c r="E27" s="111"/>
      <c r="F27" s="113"/>
      <c r="I27" s="281"/>
      <c r="J27" s="126"/>
      <c r="N27" s="8"/>
      <c r="O27" s="8"/>
      <c r="P27" s="8"/>
      <c r="Q27" s="8"/>
      <c r="R27" s="8"/>
      <c r="S27" s="8"/>
      <c r="T27" s="8"/>
      <c r="U27" s="8"/>
      <c r="V27" s="8"/>
    </row>
    <row r="28" spans="1:22" x14ac:dyDescent="0.2">
      <c r="A28" s="1346">
        <f t="shared" si="0"/>
        <v>20</v>
      </c>
      <c r="B28" s="120" t="s">
        <v>556</v>
      </c>
      <c r="C28" s="115">
        <f>C26-G26</f>
        <v>-1032469</v>
      </c>
      <c r="D28" s="115">
        <f>D26-H26</f>
        <v>-1194014</v>
      </c>
      <c r="E28" s="349">
        <f>E26-I26</f>
        <v>-2226483</v>
      </c>
      <c r="F28" s="113"/>
      <c r="I28" s="281"/>
      <c r="J28" s="126"/>
      <c r="N28" s="8"/>
      <c r="O28" s="8"/>
      <c r="P28" s="8"/>
      <c r="Q28" s="8"/>
      <c r="R28" s="8"/>
      <c r="S28" s="8"/>
      <c r="T28" s="8"/>
      <c r="U28" s="8"/>
      <c r="V28" s="8"/>
    </row>
    <row r="29" spans="1:22" ht="16.5" customHeight="1" x14ac:dyDescent="0.2">
      <c r="A29" s="1346">
        <f t="shared" si="0"/>
        <v>21</v>
      </c>
      <c r="B29" s="862" t="s">
        <v>1208</v>
      </c>
      <c r="C29" s="131">
        <f>-'működ. mérleg '!C27</f>
        <v>0</v>
      </c>
      <c r="D29" s="131">
        <f>-D28</f>
        <v>1194014</v>
      </c>
      <c r="E29" s="131">
        <f>-'működ. mérleg '!E27</f>
        <v>1194014</v>
      </c>
      <c r="F29" s="113"/>
      <c r="I29" s="281"/>
      <c r="J29" s="126"/>
      <c r="N29" s="8"/>
      <c r="O29" s="8"/>
      <c r="P29" s="8"/>
      <c r="Q29" s="8"/>
      <c r="R29" s="8"/>
      <c r="S29" s="8"/>
      <c r="T29" s="8"/>
      <c r="U29" s="8"/>
      <c r="V29" s="8"/>
    </row>
    <row r="30" spans="1:22" s="9" customFormat="1" x14ac:dyDescent="0.2">
      <c r="A30" s="1346">
        <f t="shared" si="0"/>
        <v>22</v>
      </c>
      <c r="B30" s="82"/>
      <c r="C30" s="111"/>
      <c r="D30" s="111"/>
      <c r="E30" s="111">
        <f>C30+D30</f>
        <v>0</v>
      </c>
      <c r="F30" s="113"/>
      <c r="G30" s="111"/>
      <c r="H30" s="111"/>
      <c r="I30" s="281"/>
      <c r="J30" s="324"/>
      <c r="K30" s="125"/>
      <c r="L30" s="125"/>
      <c r="M30" s="125"/>
    </row>
    <row r="31" spans="1:22" s="9" customFormat="1" x14ac:dyDescent="0.2">
      <c r="A31" s="1346">
        <f t="shared" si="0"/>
        <v>23</v>
      </c>
      <c r="B31" s="81" t="s">
        <v>50</v>
      </c>
      <c r="C31" s="81"/>
      <c r="D31" s="81"/>
      <c r="E31" s="81"/>
      <c r="F31" s="90" t="s">
        <v>31</v>
      </c>
      <c r="G31" s="115"/>
      <c r="H31" s="115"/>
      <c r="I31" s="284"/>
      <c r="J31" s="324"/>
      <c r="K31" s="125"/>
      <c r="L31" s="125"/>
      <c r="M31" s="125"/>
    </row>
    <row r="32" spans="1:22" s="9" customFormat="1" x14ac:dyDescent="0.2">
      <c r="A32" s="1346">
        <f t="shared" si="0"/>
        <v>24</v>
      </c>
      <c r="B32" s="86" t="s">
        <v>598</v>
      </c>
      <c r="C32" s="81"/>
      <c r="D32" s="81"/>
      <c r="E32" s="81"/>
      <c r="F32" s="123" t="s">
        <v>4</v>
      </c>
      <c r="G32" s="124"/>
      <c r="H32" s="124"/>
      <c r="I32" s="284"/>
      <c r="J32" s="324"/>
      <c r="K32" s="125"/>
      <c r="L32" s="125"/>
      <c r="M32" s="125"/>
    </row>
    <row r="33" spans="1:22" s="9" customFormat="1" x14ac:dyDescent="0.2">
      <c r="A33" s="1346">
        <f t="shared" si="0"/>
        <v>25</v>
      </c>
      <c r="B33" s="100" t="s">
        <v>725</v>
      </c>
      <c r="C33" s="76">
        <f>Össz.önkor.mérleg.!C41</f>
        <v>0</v>
      </c>
      <c r="D33" s="76">
        <f>Össz.önkor.mérleg.!D41</f>
        <v>0</v>
      </c>
      <c r="E33" s="76">
        <f>Össz.önkor.mérleg.!E41</f>
        <v>0</v>
      </c>
      <c r="F33" s="126" t="s">
        <v>3</v>
      </c>
      <c r="G33" s="115"/>
      <c r="H33" s="115"/>
      <c r="I33" s="284"/>
      <c r="J33" s="324"/>
      <c r="K33" s="125"/>
      <c r="L33" s="125"/>
      <c r="M33" s="125"/>
    </row>
    <row r="34" spans="1:22" x14ac:dyDescent="0.2">
      <c r="A34" s="1346">
        <f t="shared" si="0"/>
        <v>26</v>
      </c>
      <c r="B34" s="75" t="s">
        <v>600</v>
      </c>
      <c r="C34" s="127"/>
      <c r="D34" s="87"/>
      <c r="E34" s="87">
        <f>SUM(C34:D34)</f>
        <v>0</v>
      </c>
      <c r="F34" s="89" t="s">
        <v>5</v>
      </c>
      <c r="G34" s="115"/>
      <c r="H34" s="115"/>
      <c r="I34" s="284"/>
      <c r="J34" s="126"/>
      <c r="N34" s="8"/>
      <c r="O34" s="8"/>
      <c r="P34" s="8"/>
      <c r="Q34" s="8"/>
      <c r="R34" s="8"/>
      <c r="S34" s="8"/>
      <c r="T34" s="8"/>
      <c r="U34" s="8"/>
      <c r="V34" s="8"/>
    </row>
    <row r="35" spans="1:22" x14ac:dyDescent="0.2">
      <c r="A35" s="1346">
        <f t="shared" si="0"/>
        <v>27</v>
      </c>
      <c r="B35" s="75" t="s">
        <v>599</v>
      </c>
      <c r="C35" s="76"/>
      <c r="D35" s="76"/>
      <c r="E35" s="76"/>
      <c r="F35" s="89" t="s">
        <v>6</v>
      </c>
      <c r="G35" s="124"/>
      <c r="H35" s="124"/>
      <c r="I35" s="284"/>
      <c r="J35" s="126"/>
      <c r="N35" s="8"/>
      <c r="O35" s="8"/>
      <c r="P35" s="8"/>
      <c r="Q35" s="8"/>
      <c r="R35" s="8"/>
      <c r="S35" s="8"/>
      <c r="T35" s="8"/>
      <c r="U35" s="8"/>
      <c r="V35" s="8"/>
    </row>
    <row r="36" spans="1:22" x14ac:dyDescent="0.2">
      <c r="A36" s="1346">
        <f t="shared" si="0"/>
        <v>28</v>
      </c>
      <c r="B36" s="75" t="s">
        <v>732</v>
      </c>
      <c r="C36" s="161">
        <f>-(C28+C33)-C30-C29-C37</f>
        <v>-600959</v>
      </c>
      <c r="D36" s="161">
        <f t="shared" ref="D36" si="2">-(D28+D33)-D30-D29</f>
        <v>0</v>
      </c>
      <c r="E36" s="161">
        <f>-(E28+E33)-E30-E29-E37</f>
        <v>-600959</v>
      </c>
      <c r="F36" s="89" t="s">
        <v>7</v>
      </c>
      <c r="G36" s="124"/>
      <c r="H36" s="124"/>
      <c r="I36" s="284"/>
      <c r="J36" s="126"/>
      <c r="N36" s="8"/>
      <c r="O36" s="8"/>
      <c r="P36" s="8"/>
      <c r="Q36" s="8"/>
      <c r="R36" s="8"/>
      <c r="S36" s="8"/>
      <c r="T36" s="8"/>
      <c r="U36" s="8"/>
      <c r="V36" s="8"/>
    </row>
    <row r="37" spans="1:22" x14ac:dyDescent="0.2">
      <c r="A37" s="1346">
        <f t="shared" si="0"/>
        <v>29</v>
      </c>
      <c r="B37" s="1076" t="s">
        <v>1140</v>
      </c>
      <c r="C37" s="161">
        <v>1633428</v>
      </c>
      <c r="D37" s="161">
        <v>0</v>
      </c>
      <c r="E37" s="161">
        <f>C37+D37</f>
        <v>1633428</v>
      </c>
      <c r="F37" s="89"/>
      <c r="G37" s="124"/>
      <c r="H37" s="124"/>
      <c r="I37" s="284"/>
      <c r="J37" s="126"/>
      <c r="N37" s="8"/>
      <c r="O37" s="8"/>
      <c r="P37" s="8"/>
      <c r="Q37" s="8"/>
      <c r="R37" s="8"/>
      <c r="S37" s="8"/>
      <c r="T37" s="8"/>
      <c r="U37" s="8"/>
      <c r="V37" s="8"/>
    </row>
    <row r="38" spans="1:22" x14ac:dyDescent="0.2">
      <c r="A38" s="1346">
        <f t="shared" si="0"/>
        <v>30</v>
      </c>
      <c r="B38" s="76" t="s">
        <v>601</v>
      </c>
      <c r="C38" s="81"/>
      <c r="D38" s="81"/>
      <c r="E38" s="325"/>
      <c r="F38" s="89" t="s">
        <v>9</v>
      </c>
      <c r="G38" s="115"/>
      <c r="H38" s="115"/>
      <c r="I38" s="281"/>
      <c r="J38" s="126"/>
      <c r="N38" s="8"/>
      <c r="O38" s="8"/>
      <c r="P38" s="8"/>
      <c r="Q38" s="8"/>
      <c r="R38" s="8"/>
      <c r="S38" s="8"/>
      <c r="T38" s="8"/>
      <c r="U38" s="8"/>
      <c r="V38" s="8"/>
    </row>
    <row r="39" spans="1:22" x14ac:dyDescent="0.2">
      <c r="A39" s="1346">
        <f t="shared" si="0"/>
        <v>31</v>
      </c>
      <c r="B39" s="76" t="s">
        <v>602</v>
      </c>
      <c r="C39" s="76"/>
      <c r="D39" s="76"/>
      <c r="E39" s="76"/>
      <c r="F39" s="89" t="s">
        <v>10</v>
      </c>
      <c r="G39" s="111"/>
      <c r="H39" s="111"/>
      <c r="I39" s="281"/>
      <c r="J39" s="126"/>
      <c r="N39" s="8"/>
      <c r="O39" s="8"/>
      <c r="P39" s="8"/>
      <c r="Q39" s="8"/>
      <c r="R39" s="8"/>
      <c r="S39" s="8"/>
      <c r="T39" s="8"/>
      <c r="U39" s="8"/>
      <c r="V39" s="8"/>
    </row>
    <row r="40" spans="1:22" x14ac:dyDescent="0.2">
      <c r="A40" s="1346">
        <f t="shared" si="0"/>
        <v>32</v>
      </c>
      <c r="B40" s="75" t="s">
        <v>603</v>
      </c>
      <c r="C40" s="76"/>
      <c r="D40" s="76"/>
      <c r="E40" s="76"/>
      <c r="F40" s="89" t="s">
        <v>11</v>
      </c>
      <c r="G40" s="111"/>
      <c r="H40" s="111"/>
      <c r="I40" s="281"/>
      <c r="J40" s="126"/>
      <c r="N40" s="8"/>
      <c r="O40" s="8"/>
      <c r="P40" s="8"/>
      <c r="Q40" s="8"/>
      <c r="R40" s="8"/>
      <c r="S40" s="8"/>
      <c r="T40" s="8"/>
      <c r="U40" s="8"/>
      <c r="V40" s="8"/>
    </row>
    <row r="41" spans="1:22" x14ac:dyDescent="0.2">
      <c r="A41" s="1346">
        <f t="shared" si="0"/>
        <v>33</v>
      </c>
      <c r="B41" s="75" t="s">
        <v>604</v>
      </c>
      <c r="C41" s="76"/>
      <c r="D41" s="76"/>
      <c r="E41" s="76"/>
      <c r="F41" s="89" t="s">
        <v>12</v>
      </c>
      <c r="G41" s="111"/>
      <c r="H41" s="111"/>
      <c r="I41" s="281"/>
      <c r="J41" s="126"/>
      <c r="N41" s="8"/>
      <c r="O41" s="8"/>
      <c r="P41" s="8"/>
      <c r="Q41" s="8"/>
      <c r="R41" s="8"/>
      <c r="S41" s="8"/>
      <c r="T41" s="8"/>
      <c r="U41" s="8"/>
      <c r="V41" s="8"/>
    </row>
    <row r="42" spans="1:22" x14ac:dyDescent="0.2">
      <c r="A42" s="1346">
        <f t="shared" si="0"/>
        <v>34</v>
      </c>
      <c r="B42" s="75" t="s">
        <v>0</v>
      </c>
      <c r="C42" s="76"/>
      <c r="D42" s="76"/>
      <c r="E42" s="76"/>
      <c r="F42" s="89" t="s">
        <v>13</v>
      </c>
      <c r="G42" s="111"/>
      <c r="H42" s="111"/>
      <c r="I42" s="281"/>
      <c r="J42" s="126"/>
      <c r="N42" s="8"/>
      <c r="O42" s="8"/>
      <c r="P42" s="8"/>
      <c r="Q42" s="8"/>
      <c r="R42" s="8"/>
      <c r="S42" s="8"/>
      <c r="T42" s="8"/>
      <c r="U42" s="8"/>
      <c r="V42" s="8"/>
    </row>
    <row r="43" spans="1:22" x14ac:dyDescent="0.2">
      <c r="A43" s="1346">
        <f t="shared" si="0"/>
        <v>35</v>
      </c>
      <c r="B43" s="75" t="s">
        <v>1</v>
      </c>
      <c r="C43" s="76"/>
      <c r="D43" s="76"/>
      <c r="E43" s="76"/>
      <c r="F43" s="89" t="s">
        <v>14</v>
      </c>
      <c r="G43" s="111"/>
      <c r="H43" s="111"/>
      <c r="I43" s="281"/>
      <c r="J43" s="126"/>
      <c r="N43" s="8"/>
      <c r="O43" s="8"/>
      <c r="P43" s="8"/>
      <c r="Q43" s="8"/>
      <c r="R43" s="8"/>
      <c r="S43" s="8"/>
      <c r="T43" s="8"/>
      <c r="U43" s="8"/>
      <c r="V43" s="8"/>
    </row>
    <row r="44" spans="1:22" x14ac:dyDescent="0.2">
      <c r="A44" s="1346">
        <f t="shared" si="0"/>
        <v>36</v>
      </c>
      <c r="B44" s="75" t="s">
        <v>2</v>
      </c>
      <c r="C44" s="76"/>
      <c r="D44" s="76"/>
      <c r="E44" s="76"/>
      <c r="F44" s="89" t="s">
        <v>15</v>
      </c>
      <c r="G44" s="111"/>
      <c r="H44" s="111"/>
      <c r="I44" s="281"/>
      <c r="J44" s="126"/>
      <c r="N44" s="8"/>
      <c r="O44" s="8"/>
      <c r="P44" s="8"/>
      <c r="Q44" s="8"/>
      <c r="R44" s="8"/>
      <c r="S44" s="8"/>
      <c r="T44" s="8"/>
      <c r="U44" s="8"/>
      <c r="V44" s="8"/>
    </row>
    <row r="45" spans="1:22" ht="12" thickBot="1" x14ac:dyDescent="0.25">
      <c r="A45" s="1348">
        <f t="shared" si="0"/>
        <v>37</v>
      </c>
      <c r="B45" s="120" t="s">
        <v>390</v>
      </c>
      <c r="C45" s="322">
        <f>SUM(C31:C43)</f>
        <v>1032469</v>
      </c>
      <c r="D45" s="322">
        <f>SUM(D31:D43)</f>
        <v>0</v>
      </c>
      <c r="E45" s="322">
        <f>SUM(E31:E43)</f>
        <v>1032469</v>
      </c>
      <c r="F45" s="90" t="s">
        <v>383</v>
      </c>
      <c r="G45" s="115">
        <f>SUM(G32:G44)</f>
        <v>0</v>
      </c>
      <c r="H45" s="115">
        <f>SUM(H32:H44)</f>
        <v>0</v>
      </c>
      <c r="I45" s="286">
        <f>SUM(I32:I44)</f>
        <v>0</v>
      </c>
      <c r="J45" s="126"/>
      <c r="N45" s="8"/>
      <c r="O45" s="8"/>
      <c r="P45" s="8"/>
      <c r="Q45" s="8"/>
      <c r="R45" s="8"/>
      <c r="S45" s="8"/>
      <c r="T45" s="8"/>
      <c r="U45" s="8"/>
      <c r="V45" s="8"/>
    </row>
    <row r="46" spans="1:22" ht="12" thickBot="1" x14ac:dyDescent="0.25">
      <c r="A46" s="574">
        <f t="shared" si="0"/>
        <v>38</v>
      </c>
      <c r="B46" s="575" t="s">
        <v>385</v>
      </c>
      <c r="C46" s="128">
        <f>C26+C29+C45</f>
        <v>1151627</v>
      </c>
      <c r="D46" s="128">
        <f>D26+D29+D45</f>
        <v>1212992</v>
      </c>
      <c r="E46" s="128">
        <f>E26+E29+E45</f>
        <v>2364619</v>
      </c>
      <c r="F46" s="321" t="s">
        <v>384</v>
      </c>
      <c r="G46" s="560">
        <f>G26+G45</f>
        <v>1151627</v>
      </c>
      <c r="H46" s="560">
        <f>H26+H45</f>
        <v>1212992</v>
      </c>
      <c r="I46" s="561">
        <f>I26+I45</f>
        <v>2364619</v>
      </c>
      <c r="J46" s="126"/>
      <c r="N46" s="8"/>
      <c r="O46" s="8"/>
      <c r="P46" s="8"/>
      <c r="Q46" s="8"/>
      <c r="R46" s="8"/>
      <c r="S46" s="8"/>
      <c r="T46" s="8"/>
      <c r="U46" s="8"/>
      <c r="V46" s="8"/>
    </row>
    <row r="47" spans="1:22" x14ac:dyDescent="0.2">
      <c r="B47" s="125"/>
      <c r="C47" s="124"/>
      <c r="D47" s="124"/>
      <c r="E47" s="124"/>
      <c r="F47" s="124"/>
      <c r="G47" s="124"/>
      <c r="H47" s="124"/>
      <c r="I47" s="124"/>
      <c r="N47" s="8"/>
      <c r="O47" s="8"/>
      <c r="P47" s="8"/>
      <c r="Q47" s="8"/>
      <c r="R47" s="8"/>
      <c r="S47" s="8"/>
      <c r="T47" s="8"/>
      <c r="U47" s="8"/>
      <c r="V47" s="8"/>
    </row>
    <row r="48" spans="1:22" x14ac:dyDescent="0.2">
      <c r="T48" s="8"/>
      <c r="U48" s="8"/>
      <c r="V48" s="8"/>
    </row>
    <row r="51" spans="4:4" x14ac:dyDescent="0.2">
      <c r="D51" s="111"/>
    </row>
  </sheetData>
  <sheetProtection selectLockedCells="1" selectUnlockedCells="1"/>
  <mergeCells count="10">
    <mergeCell ref="A1:I1"/>
    <mergeCell ref="C6:E6"/>
    <mergeCell ref="G6:I6"/>
    <mergeCell ref="C7:E7"/>
    <mergeCell ref="G7:I7"/>
    <mergeCell ref="B3:I3"/>
    <mergeCell ref="A5:I5"/>
    <mergeCell ref="B4:I4"/>
    <mergeCell ref="A6:A8"/>
    <mergeCell ref="B6:B7"/>
  </mergeCells>
  <phoneticPr fontId="33" type="noConversion"/>
  <printOptions horizontalCentered="1"/>
  <pageMargins left="0.19685039370078741" right="0.19685039370078741" top="0.19685039370078741" bottom="0.19685039370078741" header="0.51181102362204722" footer="0.51181102362204722"/>
  <pageSetup paperSize="9" scale="82" firstPageNumber="0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00B0F0"/>
  </sheetPr>
  <dimension ref="A1:J84"/>
  <sheetViews>
    <sheetView workbookViewId="0">
      <selection activeCell="B1" sqref="B1:F1"/>
    </sheetView>
  </sheetViews>
  <sheetFormatPr defaultColWidth="61.7109375" defaultRowHeight="12.75" x14ac:dyDescent="0.2"/>
  <cols>
    <col min="1" max="1" width="7.85546875" style="925" customWidth="1"/>
    <col min="2" max="2" width="66.42578125" style="925" customWidth="1"/>
    <col min="3" max="3" width="15.7109375" style="925" customWidth="1"/>
    <col min="4" max="4" width="10" style="925" bestFit="1" customWidth="1"/>
    <col min="5" max="5" width="11.42578125" style="925" bestFit="1" customWidth="1"/>
    <col min="6" max="6" width="11.42578125" style="925" customWidth="1"/>
    <col min="7" max="7" width="12.5703125" style="1102" customWidth="1"/>
    <col min="8" max="8" width="9.5703125" style="1102" customWidth="1"/>
    <col min="9" max="10" width="8" style="925" customWidth="1"/>
    <col min="11" max="11" width="10.85546875" style="925" bestFit="1" customWidth="1"/>
    <col min="12" max="12" width="10.42578125" style="925" bestFit="1" customWidth="1"/>
    <col min="13" max="13" width="9.85546875" style="925" bestFit="1" customWidth="1"/>
    <col min="14" max="251" width="8" style="925" customWidth="1"/>
    <col min="252" max="16384" width="61.7109375" style="925"/>
  </cols>
  <sheetData>
    <row r="1" spans="1:10" x14ac:dyDescent="0.2">
      <c r="A1" s="5"/>
      <c r="B1" s="1454" t="s">
        <v>1218</v>
      </c>
      <c r="C1" s="1454"/>
      <c r="D1" s="1454"/>
      <c r="E1" s="1454"/>
      <c r="F1" s="1454"/>
      <c r="G1" s="431"/>
      <c r="H1" s="431"/>
      <c r="I1" s="431"/>
      <c r="J1" s="431"/>
    </row>
    <row r="2" spans="1:10" ht="12" customHeight="1" x14ac:dyDescent="0.2">
      <c r="A2" s="5"/>
      <c r="B2" s="583"/>
      <c r="C2" s="1490"/>
      <c r="D2" s="1490"/>
      <c r="E2" s="1490"/>
      <c r="F2" s="1490"/>
      <c r="G2" s="582"/>
      <c r="H2" s="582"/>
      <c r="I2" s="582"/>
    </row>
    <row r="3" spans="1:10" ht="30" customHeight="1" x14ac:dyDescent="0.2">
      <c r="A3" s="5"/>
      <c r="B3" s="1491" t="s">
        <v>73</v>
      </c>
      <c r="C3" s="1491"/>
      <c r="D3" s="1491"/>
      <c r="E3" s="1491"/>
      <c r="F3" s="1491"/>
      <c r="G3" s="582"/>
      <c r="H3" s="582"/>
      <c r="I3" s="582"/>
    </row>
    <row r="4" spans="1:10" ht="33" customHeight="1" x14ac:dyDescent="0.2">
      <c r="A4" s="5"/>
      <c r="B4" s="1491" t="s">
        <v>953</v>
      </c>
      <c r="C4" s="1491"/>
      <c r="D4" s="1491"/>
      <c r="E4" s="1491"/>
      <c r="F4" s="1491"/>
      <c r="G4" s="582"/>
      <c r="H4" s="582"/>
      <c r="I4" s="582"/>
    </row>
    <row r="5" spans="1:10" ht="12" customHeight="1" x14ac:dyDescent="0.2">
      <c r="A5" s="5"/>
      <c r="B5" s="583"/>
      <c r="C5" s="582"/>
      <c r="D5" s="582"/>
      <c r="E5" s="582"/>
      <c r="F5" s="582"/>
      <c r="G5" s="582"/>
      <c r="H5" s="582"/>
      <c r="I5" s="582"/>
    </row>
    <row r="6" spans="1:10" ht="13.5" thickBot="1" x14ac:dyDescent="0.25">
      <c r="A6" s="5"/>
      <c r="B6" s="583"/>
      <c r="C6" s="666"/>
      <c r="D6" s="582"/>
      <c r="E6" s="582"/>
      <c r="F6" s="1070" t="s">
        <v>1131</v>
      </c>
      <c r="G6" s="582"/>
      <c r="H6" s="582"/>
      <c r="I6" s="582"/>
    </row>
    <row r="7" spans="1:10" ht="30.75" customHeight="1" thickBot="1" x14ac:dyDescent="0.25">
      <c r="A7" s="5"/>
      <c r="B7" s="1492" t="s">
        <v>74</v>
      </c>
      <c r="C7" s="1494" t="s">
        <v>952</v>
      </c>
      <c r="D7" s="1495"/>
      <c r="E7" s="1495"/>
      <c r="F7" s="1496"/>
      <c r="G7" s="582"/>
      <c r="H7" s="582"/>
      <c r="I7" s="582"/>
    </row>
    <row r="8" spans="1:10" ht="12" customHeight="1" thickBot="1" x14ac:dyDescent="0.25">
      <c r="A8" s="5"/>
      <c r="B8" s="1493"/>
      <c r="C8" s="584" t="s">
        <v>75</v>
      </c>
      <c r="D8" s="585" t="s">
        <v>76</v>
      </c>
      <c r="E8" s="585" t="s">
        <v>595</v>
      </c>
      <c r="F8" s="926" t="s">
        <v>77</v>
      </c>
      <c r="G8" s="586"/>
      <c r="H8" s="586"/>
      <c r="I8" s="586"/>
    </row>
    <row r="9" spans="1:10" ht="27.75" customHeight="1" x14ac:dyDescent="0.2">
      <c r="A9" s="5"/>
      <c r="B9" s="927" t="s">
        <v>954</v>
      </c>
      <c r="C9" s="587"/>
      <c r="D9" s="587"/>
      <c r="E9" s="587"/>
      <c r="F9" s="928"/>
      <c r="G9" s="582"/>
      <c r="H9" s="582"/>
      <c r="I9" s="582"/>
    </row>
    <row r="10" spans="1:10" x14ac:dyDescent="0.2">
      <c r="A10" s="5"/>
      <c r="B10" s="929" t="s">
        <v>955</v>
      </c>
      <c r="C10" s="436"/>
      <c r="D10" s="436"/>
      <c r="E10" s="436"/>
      <c r="F10" s="436"/>
      <c r="G10" s="582"/>
      <c r="H10" s="582"/>
      <c r="I10" s="582"/>
    </row>
    <row r="11" spans="1:10" ht="72" x14ac:dyDescent="0.2">
      <c r="A11" s="5"/>
      <c r="B11" s="413" t="s">
        <v>956</v>
      </c>
      <c r="C11" s="451" t="s">
        <v>957</v>
      </c>
      <c r="D11" s="336">
        <v>18.309999999999999</v>
      </c>
      <c r="E11" s="930">
        <v>5475000</v>
      </c>
      <c r="F11" s="337">
        <f>D11*E11</f>
        <v>100247250</v>
      </c>
      <c r="G11" s="1101"/>
      <c r="H11" s="1101"/>
      <c r="I11" s="931"/>
    </row>
    <row r="12" spans="1:10" ht="15" customHeight="1" x14ac:dyDescent="0.2">
      <c r="A12" s="5"/>
      <c r="B12" s="340" t="s">
        <v>958</v>
      </c>
      <c r="C12" s="374"/>
      <c r="D12" s="419"/>
      <c r="E12" s="419"/>
      <c r="F12" s="374"/>
      <c r="G12" s="582"/>
      <c r="H12" s="582"/>
      <c r="I12" s="582"/>
    </row>
    <row r="13" spans="1:10" ht="15" customHeight="1" x14ac:dyDescent="0.2">
      <c r="A13" s="5"/>
      <c r="B13" s="413" t="s">
        <v>959</v>
      </c>
      <c r="C13" s="437"/>
      <c r="D13" s="336" t="s">
        <v>848</v>
      </c>
      <c r="E13" s="336" t="s">
        <v>849</v>
      </c>
      <c r="F13" s="337">
        <v>9412200</v>
      </c>
      <c r="G13" s="582"/>
      <c r="H13" s="582"/>
      <c r="I13" s="582"/>
    </row>
    <row r="14" spans="1:10" ht="15" customHeight="1" x14ac:dyDescent="0.2">
      <c r="A14" s="5"/>
      <c r="B14" s="423"/>
      <c r="C14" s="374"/>
      <c r="D14" s="419"/>
      <c r="E14" s="419"/>
      <c r="F14" s="374"/>
      <c r="G14" s="582"/>
      <c r="H14" s="582"/>
      <c r="I14" s="582"/>
    </row>
    <row r="15" spans="1:10" ht="15" customHeight="1" x14ac:dyDescent="0.2">
      <c r="A15" s="5"/>
      <c r="B15" s="423"/>
      <c r="C15" s="374"/>
      <c r="D15" s="419"/>
      <c r="E15" s="419"/>
      <c r="F15" s="374"/>
      <c r="G15" s="582"/>
      <c r="H15" s="582"/>
      <c r="I15" s="582"/>
    </row>
    <row r="16" spans="1:10" ht="15" customHeight="1" x14ac:dyDescent="0.2">
      <c r="A16" s="5"/>
      <c r="B16" s="340" t="s">
        <v>960</v>
      </c>
      <c r="C16" s="932"/>
      <c r="D16" s="419"/>
      <c r="E16" s="589" t="s">
        <v>241</v>
      </c>
      <c r="F16" s="337">
        <v>18464000</v>
      </c>
      <c r="G16" s="582"/>
      <c r="H16" s="582"/>
      <c r="I16" s="582"/>
    </row>
    <row r="17" spans="1:9" ht="15" customHeight="1" x14ac:dyDescent="0.2">
      <c r="A17" s="5"/>
      <c r="B17" s="418"/>
      <c r="C17" s="374"/>
      <c r="D17" s="419"/>
      <c r="E17" s="419"/>
      <c r="F17" s="374"/>
      <c r="G17" s="582"/>
      <c r="H17" s="582"/>
      <c r="I17" s="582"/>
    </row>
    <row r="18" spans="1:9" ht="15" customHeight="1" x14ac:dyDescent="0.2">
      <c r="A18" s="5"/>
      <c r="B18" s="418"/>
      <c r="C18" s="374"/>
      <c r="D18" s="419"/>
      <c r="E18" s="419"/>
      <c r="F18" s="374"/>
      <c r="G18" s="582"/>
      <c r="H18" s="582"/>
      <c r="I18" s="582"/>
    </row>
    <row r="19" spans="1:9" ht="15" customHeight="1" x14ac:dyDescent="0.2">
      <c r="A19" s="5"/>
      <c r="B19" s="340" t="s">
        <v>961</v>
      </c>
      <c r="C19" s="932"/>
      <c r="D19" s="338">
        <v>19638</v>
      </c>
      <c r="E19" s="417" t="s">
        <v>596</v>
      </c>
      <c r="F19" s="337">
        <v>1355022</v>
      </c>
      <c r="G19" s="582"/>
      <c r="H19" s="582"/>
      <c r="I19" s="582"/>
    </row>
    <row r="20" spans="1:9" ht="15" customHeight="1" x14ac:dyDescent="0.2">
      <c r="A20" s="5"/>
      <c r="B20" s="418"/>
      <c r="C20" s="374"/>
      <c r="D20" s="415"/>
      <c r="E20" s="416"/>
      <c r="F20" s="374"/>
      <c r="G20" s="582"/>
      <c r="H20" s="582"/>
      <c r="I20" s="582"/>
    </row>
    <row r="21" spans="1:9" ht="15" customHeight="1" x14ac:dyDescent="0.2">
      <c r="A21" s="5"/>
      <c r="B21" s="418"/>
      <c r="C21" s="374"/>
      <c r="D21" s="415"/>
      <c r="E21" s="416"/>
      <c r="F21" s="374"/>
      <c r="G21" s="582"/>
      <c r="H21" s="582"/>
      <c r="I21" s="582"/>
    </row>
    <row r="22" spans="1:9" ht="15" customHeight="1" x14ac:dyDescent="0.2">
      <c r="A22" s="5"/>
      <c r="B22" s="340" t="s">
        <v>962</v>
      </c>
      <c r="C22" s="932"/>
      <c r="D22" s="419"/>
      <c r="E22" s="414" t="s">
        <v>597</v>
      </c>
      <c r="F22" s="337">
        <v>6179621</v>
      </c>
      <c r="G22" s="582"/>
      <c r="H22" s="582"/>
      <c r="I22" s="582"/>
    </row>
    <row r="23" spans="1:9" ht="15" customHeight="1" x14ac:dyDescent="0.2">
      <c r="A23" s="5"/>
      <c r="B23" s="418"/>
      <c r="C23" s="374"/>
      <c r="D23" s="419"/>
      <c r="E23" s="438"/>
      <c r="F23" s="374"/>
      <c r="G23" s="582"/>
      <c r="H23" s="582"/>
      <c r="I23" s="582"/>
    </row>
    <row r="24" spans="1:9" ht="15" customHeight="1" x14ac:dyDescent="0.2">
      <c r="A24" s="5"/>
      <c r="B24" s="418"/>
      <c r="C24" s="374"/>
      <c r="D24" s="419"/>
      <c r="E24" s="438"/>
      <c r="F24" s="374"/>
      <c r="G24" s="582"/>
      <c r="H24" s="582"/>
      <c r="I24" s="582"/>
    </row>
    <row r="25" spans="1:9" ht="15" customHeight="1" x14ac:dyDescent="0.2">
      <c r="A25" s="5"/>
      <c r="B25" s="340" t="s">
        <v>963</v>
      </c>
      <c r="C25" s="337">
        <v>4699</v>
      </c>
      <c r="D25" s="419"/>
      <c r="E25" s="338">
        <v>2700</v>
      </c>
      <c r="F25" s="337">
        <f>C25*E25</f>
        <v>12687300</v>
      </c>
      <c r="G25" s="582"/>
      <c r="H25" s="582"/>
      <c r="I25" s="582"/>
    </row>
    <row r="26" spans="1:9" ht="15" customHeight="1" x14ac:dyDescent="0.2">
      <c r="A26" s="5"/>
      <c r="B26" s="418"/>
      <c r="C26" s="374"/>
      <c r="D26" s="419"/>
      <c r="E26" s="419"/>
      <c r="F26" s="374"/>
      <c r="G26" s="582"/>
      <c r="H26" s="582"/>
      <c r="I26" s="582"/>
    </row>
    <row r="27" spans="1:9" ht="15" customHeight="1" x14ac:dyDescent="0.2">
      <c r="A27" s="5"/>
      <c r="B27" s="418"/>
      <c r="C27" s="374"/>
      <c r="D27" s="419"/>
      <c r="E27" s="419"/>
      <c r="F27" s="374"/>
      <c r="G27" s="582"/>
      <c r="H27" s="582"/>
      <c r="I27" s="582"/>
    </row>
    <row r="28" spans="1:9" ht="15" customHeight="1" x14ac:dyDescent="0.2">
      <c r="A28" s="5"/>
      <c r="B28" s="340" t="s">
        <v>964</v>
      </c>
      <c r="C28" s="337" t="s">
        <v>965</v>
      </c>
      <c r="D28" s="419"/>
      <c r="E28" s="338" t="s">
        <v>242</v>
      </c>
      <c r="F28" s="337">
        <v>53550</v>
      </c>
      <c r="G28" s="582"/>
      <c r="H28" s="582"/>
      <c r="I28" s="582"/>
    </row>
    <row r="29" spans="1:9" ht="15" customHeight="1" x14ac:dyDescent="0.2">
      <c r="A29" s="5"/>
      <c r="B29" s="423"/>
      <c r="C29" s="437"/>
      <c r="D29" s="419"/>
      <c r="E29" s="419"/>
      <c r="F29" s="374"/>
      <c r="G29" s="420">
        <f>F11+F13+F16+F19+F22+F25+F28</f>
        <v>148398943</v>
      </c>
      <c r="H29" s="5" t="s">
        <v>966</v>
      </c>
      <c r="I29" s="582"/>
    </row>
    <row r="30" spans="1:9" ht="15" customHeight="1" x14ac:dyDescent="0.2">
      <c r="A30" s="5"/>
      <c r="B30" s="929" t="s">
        <v>967</v>
      </c>
      <c r="C30" s="337"/>
      <c r="D30" s="336"/>
      <c r="E30" s="336"/>
      <c r="F30" s="374"/>
      <c r="G30" s="582"/>
      <c r="H30" s="582"/>
      <c r="I30" s="582"/>
    </row>
    <row r="31" spans="1:9" ht="15" customHeight="1" x14ac:dyDescent="0.2">
      <c r="A31" s="5"/>
      <c r="B31" s="421" t="s">
        <v>968</v>
      </c>
      <c r="C31" s="337"/>
      <c r="D31" s="336"/>
      <c r="E31" s="336"/>
      <c r="F31" s="374"/>
      <c r="G31" s="582"/>
      <c r="H31" s="582"/>
      <c r="I31" s="582"/>
    </row>
    <row r="32" spans="1:9" ht="15" customHeight="1" x14ac:dyDescent="0.2">
      <c r="A32" s="5"/>
      <c r="B32" s="340" t="s">
        <v>969</v>
      </c>
      <c r="C32" s="337">
        <v>125</v>
      </c>
      <c r="D32" s="336"/>
      <c r="E32" s="337">
        <v>97400</v>
      </c>
      <c r="F32" s="337">
        <f>C32*E32</f>
        <v>12175000</v>
      </c>
      <c r="G32" s="582"/>
      <c r="H32" s="582"/>
      <c r="I32" s="582"/>
    </row>
    <row r="33" spans="1:9" ht="15" customHeight="1" x14ac:dyDescent="0.2">
      <c r="A33" s="5"/>
      <c r="B33" s="933" t="s">
        <v>970</v>
      </c>
      <c r="C33" s="337"/>
      <c r="D33" s="336"/>
      <c r="E33" s="336"/>
      <c r="F33" s="374"/>
      <c r="G33" s="582"/>
      <c r="H33" s="582"/>
      <c r="I33" s="582"/>
    </row>
    <row r="34" spans="1:9" ht="34.5" customHeight="1" x14ac:dyDescent="0.2">
      <c r="A34" s="5"/>
      <c r="B34" s="413" t="s">
        <v>971</v>
      </c>
      <c r="C34" s="591" t="s">
        <v>972</v>
      </c>
      <c r="D34" s="439">
        <v>11.4</v>
      </c>
      <c r="E34" s="1022">
        <v>4861500</v>
      </c>
      <c r="F34" s="337">
        <f>D34*E34</f>
        <v>55421100</v>
      </c>
      <c r="G34" s="582"/>
      <c r="H34" s="582"/>
      <c r="I34" s="582"/>
    </row>
    <row r="35" spans="1:9" ht="23.25" customHeight="1" x14ac:dyDescent="0.2">
      <c r="A35" s="5"/>
      <c r="B35" s="933" t="s">
        <v>973</v>
      </c>
      <c r="C35" s="934"/>
      <c r="D35" s="592"/>
      <c r="E35" s="935"/>
      <c r="F35" s="337"/>
      <c r="G35" s="582"/>
      <c r="H35" s="582"/>
      <c r="I35" s="582"/>
    </row>
    <row r="36" spans="1:9" ht="15" customHeight="1" x14ac:dyDescent="0.2">
      <c r="A36" s="5"/>
      <c r="B36" s="413" t="s">
        <v>974</v>
      </c>
      <c r="C36" s="934"/>
      <c r="D36" s="592"/>
      <c r="E36" s="935"/>
      <c r="F36" s="337"/>
      <c r="G36" s="582"/>
      <c r="H36" s="582"/>
      <c r="I36" s="582"/>
    </row>
    <row r="37" spans="1:9" ht="15" customHeight="1" x14ac:dyDescent="0.2">
      <c r="A37" s="5"/>
      <c r="B37" s="413" t="s">
        <v>975</v>
      </c>
      <c r="C37" s="934"/>
      <c r="D37" s="592"/>
      <c r="E37" s="935"/>
      <c r="F37" s="337"/>
      <c r="G37" s="582"/>
      <c r="H37" s="582"/>
      <c r="I37" s="582"/>
    </row>
    <row r="38" spans="1:9" ht="15" customHeight="1" x14ac:dyDescent="0.2">
      <c r="A38" s="5"/>
      <c r="B38" s="413" t="s">
        <v>976</v>
      </c>
      <c r="C38" s="934"/>
      <c r="D38" s="592"/>
      <c r="E38" s="935"/>
      <c r="F38" s="337"/>
      <c r="G38" s="582"/>
      <c r="H38" s="582"/>
      <c r="I38" s="582"/>
    </row>
    <row r="39" spans="1:9" ht="15" customHeight="1" x14ac:dyDescent="0.2">
      <c r="A39" s="5"/>
      <c r="B39" s="413" t="s">
        <v>977</v>
      </c>
      <c r="C39" s="934"/>
      <c r="D39" s="439">
        <v>3</v>
      </c>
      <c r="E39" s="1022">
        <v>432000</v>
      </c>
      <c r="F39" s="337">
        <f>D39*E39</f>
        <v>1296000</v>
      </c>
      <c r="G39" s="582"/>
      <c r="H39" s="582"/>
      <c r="I39" s="582"/>
    </row>
    <row r="40" spans="1:9" ht="15" customHeight="1" x14ac:dyDescent="0.2">
      <c r="A40" s="5"/>
      <c r="B40" s="413" t="s">
        <v>978</v>
      </c>
      <c r="C40" s="934"/>
      <c r="D40" s="439">
        <v>4</v>
      </c>
      <c r="E40" s="1022">
        <v>1611000</v>
      </c>
      <c r="F40" s="337">
        <f>D40*E40</f>
        <v>6444000</v>
      </c>
      <c r="G40" s="582"/>
      <c r="H40" s="582"/>
      <c r="I40" s="582"/>
    </row>
    <row r="41" spans="1:9" ht="24" customHeight="1" x14ac:dyDescent="0.2">
      <c r="A41" s="5"/>
      <c r="B41" s="933" t="s">
        <v>979</v>
      </c>
      <c r="C41" s="337"/>
      <c r="D41" s="422"/>
      <c r="E41" s="374"/>
      <c r="F41" s="374"/>
      <c r="G41" s="483"/>
      <c r="H41" s="420"/>
      <c r="I41" s="582"/>
    </row>
    <row r="42" spans="1:9" ht="15" customHeight="1" x14ac:dyDescent="0.2">
      <c r="A42" s="5"/>
      <c r="B42" s="413" t="s">
        <v>980</v>
      </c>
      <c r="C42" s="451"/>
      <c r="D42" s="439">
        <v>8.3000000000000007</v>
      </c>
      <c r="E42" s="338">
        <v>2919000</v>
      </c>
      <c r="F42" s="337">
        <f>D42*E42</f>
        <v>24227700.000000004</v>
      </c>
      <c r="G42" s="582"/>
      <c r="H42" s="582"/>
      <c r="I42" s="582"/>
    </row>
    <row r="43" spans="1:9" ht="15" customHeight="1" x14ac:dyDescent="0.2">
      <c r="A43" s="5"/>
      <c r="B43" s="423"/>
      <c r="C43" s="374"/>
      <c r="D43" s="419"/>
      <c r="E43" s="419"/>
      <c r="F43" s="374"/>
      <c r="G43" s="420">
        <f>F32+F34+F39+F40+F42</f>
        <v>99563800</v>
      </c>
      <c r="H43" s="5" t="s">
        <v>981</v>
      </c>
      <c r="I43" s="582"/>
    </row>
    <row r="44" spans="1:9" ht="15" customHeight="1" x14ac:dyDescent="0.2">
      <c r="A44" s="5"/>
      <c r="B44" s="936" t="s">
        <v>982</v>
      </c>
      <c r="C44" s="374"/>
      <c r="D44" s="419"/>
      <c r="E44" s="419"/>
      <c r="F44" s="374"/>
      <c r="G44" s="582"/>
      <c r="H44" s="582"/>
      <c r="I44" s="582"/>
    </row>
    <row r="45" spans="1:9" ht="15" customHeight="1" x14ac:dyDescent="0.2">
      <c r="A45" s="5"/>
      <c r="B45" s="933" t="s">
        <v>983</v>
      </c>
      <c r="C45" s="374"/>
      <c r="D45" s="419"/>
      <c r="E45" s="419"/>
      <c r="F45" s="374"/>
      <c r="G45" s="582"/>
      <c r="H45" s="582"/>
      <c r="I45" s="582"/>
    </row>
    <row r="46" spans="1:9" ht="15" customHeight="1" x14ac:dyDescent="0.2">
      <c r="A46" s="5"/>
      <c r="B46" s="340" t="s">
        <v>984</v>
      </c>
      <c r="C46" s="374"/>
      <c r="D46" s="419"/>
      <c r="E46" s="419"/>
      <c r="F46" s="374"/>
      <c r="G46" s="582"/>
      <c r="H46" s="582"/>
      <c r="I46" s="582"/>
    </row>
    <row r="47" spans="1:9" ht="15" customHeight="1" x14ac:dyDescent="0.2">
      <c r="A47" s="5"/>
      <c r="B47" s="340" t="s">
        <v>985</v>
      </c>
      <c r="C47" s="374"/>
      <c r="D47" s="419"/>
      <c r="E47" s="419"/>
      <c r="F47" s="374"/>
      <c r="G47" s="582"/>
      <c r="H47" s="582"/>
      <c r="I47" s="582"/>
    </row>
    <row r="48" spans="1:9" ht="24.75" customHeight="1" x14ac:dyDescent="0.2">
      <c r="A48" s="5"/>
      <c r="B48" s="413" t="s">
        <v>1011</v>
      </c>
      <c r="C48" s="338" t="s">
        <v>986</v>
      </c>
      <c r="D48" s="424"/>
      <c r="E48" s="419"/>
      <c r="F48" s="374"/>
      <c r="G48" s="582"/>
      <c r="H48" s="582"/>
      <c r="I48" s="582"/>
    </row>
    <row r="49" spans="1:9" ht="24.75" customHeight="1" x14ac:dyDescent="0.2">
      <c r="A49" s="5"/>
      <c r="B49" s="413" t="s">
        <v>987</v>
      </c>
      <c r="C49" s="337"/>
      <c r="D49" s="342">
        <v>0</v>
      </c>
      <c r="E49" s="419"/>
      <c r="F49" s="374"/>
      <c r="G49" s="582"/>
      <c r="H49" s="582"/>
      <c r="I49" s="582"/>
    </row>
    <row r="50" spans="1:9" ht="24.75" customHeight="1" x14ac:dyDescent="0.2">
      <c r="A50" s="5"/>
      <c r="B50" s="413" t="s">
        <v>988</v>
      </c>
      <c r="C50" s="337"/>
      <c r="D50" s="341">
        <v>1</v>
      </c>
      <c r="E50" s="419"/>
      <c r="F50" s="374"/>
      <c r="G50" s="582"/>
      <c r="H50" s="582"/>
      <c r="I50" s="582"/>
    </row>
    <row r="51" spans="1:9" ht="15" customHeight="1" x14ac:dyDescent="0.2">
      <c r="A51" s="5"/>
      <c r="B51" s="340" t="s">
        <v>989</v>
      </c>
      <c r="C51" s="337"/>
      <c r="D51" s="341">
        <v>2</v>
      </c>
      <c r="E51" s="338">
        <v>4100000</v>
      </c>
      <c r="F51" s="337">
        <f>D51*E51</f>
        <v>8200000</v>
      </c>
      <c r="G51" s="483"/>
      <c r="H51" s="483"/>
      <c r="I51" s="484"/>
    </row>
    <row r="52" spans="1:9" ht="15" customHeight="1" x14ac:dyDescent="0.2">
      <c r="A52" s="5"/>
      <c r="B52" s="340" t="s">
        <v>990</v>
      </c>
      <c r="C52" s="437"/>
      <c r="D52" s="338">
        <v>75</v>
      </c>
      <c r="E52" s="338">
        <v>66360</v>
      </c>
      <c r="F52" s="338">
        <f>D52*E52</f>
        <v>4977000</v>
      </c>
      <c r="G52" s="582"/>
      <c r="H52" s="582"/>
      <c r="I52" s="667"/>
    </row>
    <row r="53" spans="1:9" ht="15" customHeight="1" x14ac:dyDescent="0.2">
      <c r="A53" s="5"/>
      <c r="B53" s="588" t="s">
        <v>991</v>
      </c>
      <c r="C53" s="374"/>
      <c r="D53" s="415"/>
      <c r="E53" s="415"/>
      <c r="F53" s="415"/>
      <c r="G53" s="582"/>
      <c r="H53" s="582"/>
      <c r="I53" s="582"/>
    </row>
    <row r="54" spans="1:9" ht="15" customHeight="1" x14ac:dyDescent="0.2">
      <c r="A54" s="5"/>
      <c r="B54" s="340" t="s">
        <v>992</v>
      </c>
      <c r="C54" s="437"/>
      <c r="D54" s="338">
        <v>0</v>
      </c>
      <c r="E54" s="338">
        <v>25000</v>
      </c>
      <c r="F54" s="338">
        <f>D54*E54</f>
        <v>0</v>
      </c>
      <c r="G54" s="582"/>
      <c r="H54" s="582"/>
      <c r="I54" s="582"/>
    </row>
    <row r="55" spans="1:9" ht="15" customHeight="1" x14ac:dyDescent="0.2">
      <c r="A55" s="5"/>
      <c r="B55" s="340" t="s">
        <v>993</v>
      </c>
      <c r="C55" s="437"/>
      <c r="D55" s="338">
        <v>35</v>
      </c>
      <c r="E55" s="1023">
        <v>363000</v>
      </c>
      <c r="F55" s="338">
        <f>D55*E55</f>
        <v>12705000</v>
      </c>
      <c r="G55" s="582"/>
      <c r="H55" s="582"/>
      <c r="I55" s="582"/>
    </row>
    <row r="56" spans="1:9" ht="15" customHeight="1" x14ac:dyDescent="0.2">
      <c r="A56" s="5"/>
      <c r="B56" s="413" t="s">
        <v>994</v>
      </c>
      <c r="C56" s="374"/>
      <c r="D56" s="338">
        <v>25</v>
      </c>
      <c r="E56" s="338">
        <v>217000</v>
      </c>
      <c r="F56" s="338">
        <f>D56*E56</f>
        <v>5425000</v>
      </c>
      <c r="G56" s="582"/>
      <c r="H56" s="582"/>
      <c r="I56" s="582"/>
    </row>
    <row r="57" spans="1:9" ht="15" customHeight="1" x14ac:dyDescent="0.2">
      <c r="A57" s="5"/>
      <c r="B57" s="937" t="s">
        <v>995</v>
      </c>
      <c r="C57" s="451"/>
      <c r="D57" s="439"/>
      <c r="E57" s="337"/>
      <c r="F57" s="374"/>
      <c r="G57" s="582"/>
      <c r="H57" s="582"/>
      <c r="I57" s="582"/>
    </row>
    <row r="58" spans="1:9" ht="15" customHeight="1" x14ac:dyDescent="0.2">
      <c r="A58" s="5"/>
      <c r="B58" s="413" t="s">
        <v>996</v>
      </c>
      <c r="C58" s="451" t="s">
        <v>1026</v>
      </c>
      <c r="D58" s="439">
        <v>3.5</v>
      </c>
      <c r="E58" s="337"/>
      <c r="F58" s="374"/>
      <c r="G58" s="582"/>
      <c r="H58" s="582"/>
      <c r="I58" s="582"/>
    </row>
    <row r="59" spans="1:9" ht="15" customHeight="1" x14ac:dyDescent="0.2">
      <c r="A59" s="5"/>
      <c r="B59" s="413" t="s">
        <v>727</v>
      </c>
      <c r="C59" s="451"/>
      <c r="D59" s="439">
        <v>0.9</v>
      </c>
      <c r="E59" s="337">
        <v>5100000</v>
      </c>
      <c r="F59" s="337">
        <f>D59*E59</f>
        <v>4590000</v>
      </c>
      <c r="G59" s="582"/>
      <c r="H59" s="582"/>
      <c r="I59" s="582"/>
    </row>
    <row r="60" spans="1:9" ht="24.75" customHeight="1" x14ac:dyDescent="0.2">
      <c r="A60" s="5"/>
      <c r="B60" s="413" t="s">
        <v>997</v>
      </c>
      <c r="C60" s="451"/>
      <c r="D60" s="439">
        <v>2.6</v>
      </c>
      <c r="E60" s="337">
        <v>4260000</v>
      </c>
      <c r="F60" s="337">
        <f>D60*E60</f>
        <v>11076000</v>
      </c>
      <c r="G60" s="582"/>
      <c r="H60" s="863"/>
      <c r="I60" s="582"/>
    </row>
    <row r="61" spans="1:9" ht="24.75" customHeight="1" x14ac:dyDescent="0.2">
      <c r="A61" s="5"/>
      <c r="B61" s="413" t="s">
        <v>998</v>
      </c>
      <c r="C61" s="938"/>
      <c r="D61" s="592"/>
      <c r="E61" s="337"/>
      <c r="F61" s="337">
        <v>3552000</v>
      </c>
      <c r="G61" s="1487"/>
      <c r="H61" s="1487"/>
      <c r="I61" s="582"/>
    </row>
    <row r="62" spans="1:9" ht="24.75" customHeight="1" x14ac:dyDescent="0.2">
      <c r="A62" s="5"/>
      <c r="B62" s="937" t="s">
        <v>999</v>
      </c>
      <c r="C62" s="374"/>
      <c r="D62" s="419"/>
      <c r="E62" s="336"/>
      <c r="F62" s="374"/>
      <c r="G62" s="582"/>
      <c r="H62" s="582"/>
      <c r="I62" s="582"/>
    </row>
    <row r="63" spans="1:9" ht="24.75" customHeight="1" x14ac:dyDescent="0.2">
      <c r="A63" s="5"/>
      <c r="B63" s="413" t="s">
        <v>1000</v>
      </c>
      <c r="C63" s="437"/>
      <c r="D63" s="338">
        <v>15</v>
      </c>
      <c r="E63" s="338">
        <v>4234040</v>
      </c>
      <c r="F63" s="338">
        <f>D63*E63</f>
        <v>63510600</v>
      </c>
      <c r="G63" s="582"/>
      <c r="H63" s="582"/>
      <c r="I63" s="582"/>
    </row>
    <row r="64" spans="1:9" ht="24.75" customHeight="1" x14ac:dyDescent="0.2">
      <c r="A64" s="5"/>
      <c r="B64" s="413" t="s">
        <v>1001</v>
      </c>
      <c r="C64" s="938"/>
      <c r="D64" s="419"/>
      <c r="E64" s="336"/>
      <c r="F64" s="337">
        <v>41814000</v>
      </c>
      <c r="G64" s="420">
        <f>F51+F52+F54+F55+F56+F59+F60+F61+F63+F64</f>
        <v>155849600</v>
      </c>
      <c r="H64" s="5" t="s">
        <v>1132</v>
      </c>
      <c r="I64" s="582"/>
    </row>
    <row r="65" spans="1:9" ht="15" customHeight="1" x14ac:dyDescent="0.2">
      <c r="A65" s="5"/>
      <c r="B65" s="588" t="s">
        <v>1002</v>
      </c>
      <c r="C65" s="374"/>
      <c r="D65" s="419"/>
      <c r="E65" s="336"/>
      <c r="F65" s="374"/>
      <c r="G65" s="5"/>
      <c r="H65" s="582"/>
      <c r="I65" s="582"/>
    </row>
    <row r="66" spans="1:9" ht="15" customHeight="1" x14ac:dyDescent="0.2">
      <c r="A66" s="5"/>
      <c r="B66" s="340" t="s">
        <v>1003</v>
      </c>
      <c r="C66" s="541" t="s">
        <v>1027</v>
      </c>
      <c r="D66" s="339">
        <v>11.07</v>
      </c>
      <c r="E66" s="338">
        <v>2376000</v>
      </c>
      <c r="F66" s="338">
        <f>D66*E66</f>
        <v>26302320</v>
      </c>
      <c r="G66" s="5"/>
      <c r="H66" s="582"/>
      <c r="I66" s="582"/>
    </row>
    <row r="67" spans="1:9" ht="25.5" customHeight="1" x14ac:dyDescent="0.2">
      <c r="A67" s="5"/>
      <c r="B67" s="340" t="s">
        <v>1004</v>
      </c>
      <c r="C67" s="938"/>
      <c r="D67" s="419"/>
      <c r="E67" s="336"/>
      <c r="F67" s="337">
        <v>18413070</v>
      </c>
      <c r="G67" s="420">
        <f>F66+F67</f>
        <v>44715390</v>
      </c>
      <c r="H67" s="5" t="s">
        <v>1133</v>
      </c>
      <c r="I67" s="582"/>
    </row>
    <row r="68" spans="1:9" ht="26.25" customHeight="1" x14ac:dyDescent="0.2">
      <c r="A68" s="5"/>
      <c r="B68" s="413" t="s">
        <v>1005</v>
      </c>
      <c r="C68" s="451"/>
      <c r="D68" s="337">
        <v>192</v>
      </c>
      <c r="E68" s="337">
        <v>285</v>
      </c>
      <c r="F68" s="337">
        <f>D68*E68</f>
        <v>54720</v>
      </c>
      <c r="G68" s="582"/>
      <c r="H68" s="582"/>
      <c r="I68" s="582"/>
    </row>
    <row r="69" spans="1:9" ht="15" customHeight="1" x14ac:dyDescent="0.2">
      <c r="A69" s="5"/>
      <c r="B69" s="5"/>
      <c r="C69" s="5"/>
      <c r="D69" s="5"/>
      <c r="E69" s="5"/>
      <c r="F69" s="939"/>
      <c r="G69" s="420">
        <f>SUM(F45:F68)</f>
        <v>200619710</v>
      </c>
      <c r="H69" s="5" t="s">
        <v>1006</v>
      </c>
      <c r="I69" s="582"/>
    </row>
    <row r="70" spans="1:9" ht="15" customHeight="1" x14ac:dyDescent="0.2">
      <c r="A70" s="5"/>
      <c r="B70" s="929" t="s">
        <v>1007</v>
      </c>
      <c r="C70" s="337"/>
      <c r="D70" s="336"/>
      <c r="E70" s="336"/>
      <c r="F70" s="940"/>
      <c r="G70" s="582"/>
      <c r="H70" s="582"/>
      <c r="I70" s="582"/>
    </row>
    <row r="71" spans="1:9" ht="15" customHeight="1" x14ac:dyDescent="0.2">
      <c r="A71" s="5"/>
      <c r="B71" s="413" t="s">
        <v>1008</v>
      </c>
      <c r="C71" s="337"/>
      <c r="D71" s="338">
        <v>4699</v>
      </c>
      <c r="E71" s="338">
        <v>2170</v>
      </c>
      <c r="F71" s="162">
        <f>D71*E71</f>
        <v>10196830</v>
      </c>
      <c r="G71" s="582"/>
      <c r="H71" s="582"/>
      <c r="I71" s="582"/>
    </row>
    <row r="72" spans="1:9" ht="15" customHeight="1" x14ac:dyDescent="0.2">
      <c r="A72" s="5"/>
      <c r="B72" s="413"/>
      <c r="C72" s="451"/>
      <c r="D72" s="338"/>
      <c r="E72" s="338"/>
      <c r="F72" s="941"/>
      <c r="G72" s="420">
        <f>F71</f>
        <v>10196830</v>
      </c>
      <c r="H72" s="5" t="s">
        <v>1009</v>
      </c>
      <c r="I72" s="582"/>
    </row>
    <row r="73" spans="1:9" ht="15" customHeight="1" x14ac:dyDescent="0.2">
      <c r="A73" s="5"/>
      <c r="B73" s="593"/>
      <c r="C73" s="440"/>
      <c r="D73" s="419"/>
      <c r="E73" s="336"/>
      <c r="F73" s="374"/>
      <c r="G73" s="590"/>
      <c r="H73" s="590"/>
      <c r="I73" s="594"/>
    </row>
    <row r="74" spans="1:9" ht="36.75" customHeight="1" x14ac:dyDescent="0.2">
      <c r="A74" s="5"/>
      <c r="B74" s="430" t="s">
        <v>1147</v>
      </c>
      <c r="C74" s="441"/>
      <c r="D74" s="426"/>
      <c r="E74" s="426"/>
      <c r="F74" s="942">
        <v>-138569211</v>
      </c>
      <c r="G74" s="420">
        <f>F74</f>
        <v>-138569211</v>
      </c>
      <c r="H74" s="420" t="s">
        <v>1010</v>
      </c>
      <c r="I74" s="594"/>
    </row>
    <row r="75" spans="1:9" ht="15" customHeight="1" thickBot="1" x14ac:dyDescent="0.25">
      <c r="A75" s="5"/>
      <c r="B75" s="595"/>
      <c r="C75" s="425"/>
      <c r="D75" s="426"/>
      <c r="E75" s="426"/>
      <c r="F75" s="943"/>
      <c r="G75" s="590"/>
      <c r="H75" s="590"/>
      <c r="I75" s="582"/>
    </row>
    <row r="76" spans="1:9" ht="15" customHeight="1" thickBot="1" x14ac:dyDescent="0.25">
      <c r="A76" s="5"/>
      <c r="B76" s="427" t="s">
        <v>670</v>
      </c>
      <c r="C76" s="1488">
        <f>F11+F13+F16+F19+F22+F25+F28+F32+F34+F39+F40+F42+F51+F52+F55+F56+F59+F60+F61+F63+F64+F66+F67+F68+F71+F74</f>
        <v>320210072</v>
      </c>
      <c r="D76" s="1488"/>
      <c r="E76" s="1488"/>
      <c r="F76" s="1489"/>
      <c r="G76" s="428">
        <f>G29+G43+G69+G72+G74</f>
        <v>320210072</v>
      </c>
      <c r="H76" s="6" t="s">
        <v>794</v>
      </c>
      <c r="I76" s="586"/>
    </row>
    <row r="77" spans="1:9" x14ac:dyDescent="0.2">
      <c r="A77" s="5"/>
      <c r="B77" s="133"/>
      <c r="C77" s="5"/>
      <c r="D77" s="5"/>
      <c r="E77" s="5"/>
      <c r="F77" s="5"/>
      <c r="G77" s="5"/>
      <c r="H77" s="5"/>
      <c r="I77" s="5"/>
    </row>
    <row r="78" spans="1:9" ht="15.75" x14ac:dyDescent="0.2">
      <c r="A78" s="5"/>
      <c r="B78" s="442"/>
      <c r="C78" s="443"/>
      <c r="D78" s="443"/>
      <c r="E78" s="443"/>
      <c r="F78" s="443"/>
      <c r="G78" s="5"/>
      <c r="H78" s="5"/>
      <c r="I78" s="5"/>
    </row>
    <row r="79" spans="1:9" x14ac:dyDescent="0.2">
      <c r="A79" s="5"/>
      <c r="B79" s="944"/>
      <c r="C79" s="5"/>
      <c r="D79" s="5"/>
      <c r="E79" s="5"/>
      <c r="F79" s="5"/>
      <c r="G79" s="5"/>
      <c r="H79" s="5"/>
      <c r="I79" s="5"/>
    </row>
    <row r="82" ht="12" customHeight="1" x14ac:dyDescent="0.2"/>
    <row r="84" ht="15.75" customHeight="1" x14ac:dyDescent="0.2"/>
  </sheetData>
  <mergeCells count="8">
    <mergeCell ref="B1:F1"/>
    <mergeCell ref="G61:H61"/>
    <mergeCell ref="C76:F76"/>
    <mergeCell ref="C2:F2"/>
    <mergeCell ref="B3:F3"/>
    <mergeCell ref="B4:F4"/>
    <mergeCell ref="B7:B8"/>
    <mergeCell ref="C7:F7"/>
  </mergeCells>
  <pageMargins left="0.70866141732283472" right="0.70866141732283472" top="0.74803149606299213" bottom="0.74803149606299213" header="0.31496062992125984" footer="0.31496062992125984"/>
  <pageSetup paperSize="9" scale="54" orientation="portrait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00B0F0"/>
    <pageSetUpPr fitToPage="1"/>
  </sheetPr>
  <dimension ref="A1:J39"/>
  <sheetViews>
    <sheetView workbookViewId="0">
      <selection sqref="A1:I1"/>
    </sheetView>
  </sheetViews>
  <sheetFormatPr defaultColWidth="9.140625" defaultRowHeight="12.75" x14ac:dyDescent="0.2"/>
  <cols>
    <col min="1" max="1" width="0.42578125" style="3" customWidth="1"/>
    <col min="2" max="2" width="27.42578125" style="3" customWidth="1"/>
    <col min="3" max="3" width="16.85546875" style="3" customWidth="1"/>
    <col min="4" max="4" width="9.42578125" style="3" customWidth="1"/>
    <col min="5" max="5" width="11.140625" style="147" customWidth="1"/>
    <col min="6" max="6" width="15.140625" style="3" customWidth="1"/>
    <col min="7" max="7" width="0" style="147" hidden="1" customWidth="1"/>
    <col min="8" max="8" width="0" style="167" hidden="1" customWidth="1"/>
    <col min="9" max="9" width="10.28515625" style="147" hidden="1" customWidth="1"/>
    <col min="10" max="16384" width="9.140625" style="4"/>
  </cols>
  <sheetData>
    <row r="1" spans="1:10" ht="32.25" customHeight="1" x14ac:dyDescent="0.2">
      <c r="A1" s="1497" t="s">
        <v>1219</v>
      </c>
      <c r="B1" s="1497"/>
      <c r="C1" s="1497"/>
      <c r="D1" s="1497"/>
      <c r="E1" s="1497"/>
      <c r="F1" s="1497"/>
      <c r="G1" s="1497"/>
      <c r="H1" s="1497"/>
      <c r="I1" s="1497"/>
    </row>
    <row r="3" spans="1:10" ht="15" customHeight="1" x14ac:dyDescent="0.2">
      <c r="B3" s="1501" t="s">
        <v>73</v>
      </c>
      <c r="C3" s="1501"/>
      <c r="D3" s="1501"/>
      <c r="E3" s="1501"/>
      <c r="F3" s="1501"/>
      <c r="G3" s="1502"/>
      <c r="H3" s="1502"/>
      <c r="I3" s="1502"/>
    </row>
    <row r="4" spans="1:10" ht="15" customHeight="1" x14ac:dyDescent="0.2">
      <c r="B4" s="1506" t="s">
        <v>1031</v>
      </c>
      <c r="C4" s="1506"/>
      <c r="D4" s="1506"/>
      <c r="E4" s="1506"/>
      <c r="F4" s="1506"/>
      <c r="G4" s="4"/>
      <c r="H4" s="4"/>
      <c r="I4" s="4"/>
    </row>
    <row r="5" spans="1:10" ht="15" customHeight="1" x14ac:dyDescent="0.2">
      <c r="B5" s="1501"/>
      <c r="C5" s="1501"/>
      <c r="D5" s="1501"/>
      <c r="E5" s="1501"/>
    </row>
    <row r="6" spans="1:10" ht="15" customHeight="1" x14ac:dyDescent="0.2">
      <c r="B6" s="1503" t="s">
        <v>246</v>
      </c>
      <c r="C6" s="1504"/>
      <c r="D6" s="1504"/>
      <c r="E6" s="1504"/>
      <c r="F6" s="1504"/>
      <c r="G6" s="1504"/>
      <c r="H6" s="1504"/>
      <c r="I6" s="1504"/>
    </row>
    <row r="7" spans="1:10" ht="48.75" customHeight="1" x14ac:dyDescent="0.2">
      <c r="B7" s="1301" t="s">
        <v>78</v>
      </c>
      <c r="C7" s="1302" t="s">
        <v>1032</v>
      </c>
      <c r="D7" s="1500" t="s">
        <v>1033</v>
      </c>
      <c r="E7" s="1500"/>
      <c r="F7" s="1500"/>
      <c r="G7" s="1505" t="s">
        <v>486</v>
      </c>
      <c r="H7" s="1505"/>
      <c r="I7" s="1505"/>
    </row>
    <row r="8" spans="1:10" ht="35.450000000000003" customHeight="1" x14ac:dyDescent="0.2">
      <c r="B8" s="1303"/>
      <c r="C8" s="1304"/>
      <c r="D8" s="1305" t="s">
        <v>59</v>
      </c>
      <c r="E8" s="1306" t="s">
        <v>60</v>
      </c>
      <c r="F8" s="1307" t="s">
        <v>931</v>
      </c>
      <c r="G8" s="4"/>
      <c r="H8" s="4"/>
      <c r="I8" s="4"/>
    </row>
    <row r="9" spans="1:10" ht="15.95" customHeight="1" x14ac:dyDescent="0.2">
      <c r="B9" s="1308" t="s">
        <v>497</v>
      </c>
      <c r="C9" s="1309"/>
      <c r="D9" s="142"/>
      <c r="E9" s="143"/>
      <c r="F9" s="305"/>
      <c r="G9" s="4"/>
      <c r="H9" s="4"/>
      <c r="I9" s="4"/>
      <c r="J9" s="360"/>
    </row>
    <row r="10" spans="1:10" ht="36" customHeight="1" x14ac:dyDescent="0.2">
      <c r="B10" s="1310" t="s">
        <v>498</v>
      </c>
      <c r="C10" s="562" t="s">
        <v>483</v>
      </c>
      <c r="D10" s="815">
        <v>50000</v>
      </c>
      <c r="E10" s="816">
        <v>174000</v>
      </c>
      <c r="F10" s="563">
        <f>SUM(D10:E10)</f>
        <v>224000</v>
      </c>
      <c r="G10" s="4"/>
      <c r="H10" s="4"/>
      <c r="I10" s="4"/>
      <c r="J10" s="360"/>
    </row>
    <row r="11" spans="1:10" ht="23.25" customHeight="1" x14ac:dyDescent="0.2">
      <c r="B11" s="1310" t="s">
        <v>499</v>
      </c>
      <c r="C11" s="1311" t="s">
        <v>914</v>
      </c>
      <c r="D11" s="817">
        <v>112146</v>
      </c>
      <c r="E11" s="816">
        <v>172518</v>
      </c>
      <c r="F11" s="563">
        <f>SUM(D11:E11)</f>
        <v>284664</v>
      </c>
      <c r="G11" s="4"/>
      <c r="H11" s="4"/>
      <c r="I11" s="4"/>
      <c r="J11" s="375"/>
    </row>
    <row r="12" spans="1:10" ht="22.5" customHeight="1" x14ac:dyDescent="0.2">
      <c r="B12" s="1310" t="s">
        <v>500</v>
      </c>
      <c r="C12" s="564" t="s">
        <v>1135</v>
      </c>
      <c r="D12" s="817">
        <v>53301</v>
      </c>
      <c r="E12" s="816">
        <v>188067</v>
      </c>
      <c r="F12" s="563">
        <f>SUM(D12:E12)</f>
        <v>241368</v>
      </c>
      <c r="G12" s="4"/>
      <c r="H12" s="4"/>
      <c r="I12" s="4"/>
      <c r="J12" s="360"/>
    </row>
    <row r="13" spans="1:10" ht="23.25" customHeight="1" x14ac:dyDescent="0.2">
      <c r="B13" s="1312" t="s">
        <v>501</v>
      </c>
      <c r="C13" s="564"/>
      <c r="D13" s="818">
        <f>SUM(D10:D12)</f>
        <v>215447</v>
      </c>
      <c r="E13" s="819">
        <f>SUM(E10:E12)</f>
        <v>534585</v>
      </c>
      <c r="F13" s="565">
        <f>SUM(D13:E13)</f>
        <v>750032</v>
      </c>
      <c r="G13" s="4"/>
      <c r="H13" s="4"/>
      <c r="I13" s="4"/>
      <c r="J13" s="360"/>
    </row>
    <row r="14" spans="1:10" ht="15.95" customHeight="1" x14ac:dyDescent="0.2">
      <c r="B14" s="1313"/>
      <c r="C14" s="144"/>
      <c r="D14" s="179"/>
      <c r="E14" s="157"/>
      <c r="F14" s="306"/>
      <c r="G14" s="4"/>
      <c r="H14" s="4"/>
      <c r="I14" s="4"/>
      <c r="J14" s="360"/>
    </row>
    <row r="15" spans="1:10" s="173" customFormat="1" ht="17.25" customHeight="1" x14ac:dyDescent="0.2">
      <c r="B15" s="1314" t="s">
        <v>502</v>
      </c>
      <c r="C15" s="345"/>
      <c r="D15" s="503">
        <v>4500</v>
      </c>
      <c r="E15" s="158"/>
      <c r="F15" s="504">
        <f>D15+E15</f>
        <v>4500</v>
      </c>
      <c r="J15" s="361"/>
    </row>
    <row r="16" spans="1:10" ht="15.95" customHeight="1" x14ac:dyDescent="0.2">
      <c r="B16" s="1315"/>
      <c r="C16" s="145"/>
      <c r="D16" s="179"/>
      <c r="E16" s="157"/>
      <c r="F16" s="306"/>
      <c r="G16" s="4"/>
      <c r="H16" s="4"/>
      <c r="I16" s="4"/>
      <c r="J16" s="360"/>
    </row>
    <row r="17" spans="1:10" ht="15.95" customHeight="1" x14ac:dyDescent="0.2">
      <c r="B17" s="1498" t="s">
        <v>503</v>
      </c>
      <c r="C17" s="1499"/>
      <c r="D17" s="179"/>
      <c r="E17" s="157"/>
      <c r="F17" s="306"/>
      <c r="G17" s="4"/>
      <c r="H17" s="4"/>
      <c r="I17" s="4"/>
      <c r="J17" s="360"/>
    </row>
    <row r="18" spans="1:10" ht="15.95" customHeight="1" x14ac:dyDescent="0.2">
      <c r="B18" s="1313"/>
      <c r="C18" s="144"/>
      <c r="D18" s="179"/>
      <c r="E18" s="157"/>
      <c r="F18" s="306"/>
      <c r="G18" s="4"/>
      <c r="H18" s="4"/>
      <c r="I18" s="4"/>
      <c r="J18" s="360"/>
    </row>
    <row r="19" spans="1:10" ht="78.75" customHeight="1" x14ac:dyDescent="0.2">
      <c r="B19" s="1316" t="s">
        <v>504</v>
      </c>
      <c r="C19" s="146" t="s">
        <v>505</v>
      </c>
      <c r="D19" s="179">
        <v>0</v>
      </c>
      <c r="E19" s="157"/>
      <c r="F19" s="306">
        <f t="shared" ref="F19:F29" si="0">SUM(D19:E19)</f>
        <v>0</v>
      </c>
      <c r="G19" s="4"/>
      <c r="H19" s="4"/>
      <c r="I19" s="4"/>
      <c r="J19" s="360"/>
    </row>
    <row r="20" spans="1:10" ht="15.95" customHeight="1" x14ac:dyDescent="0.2">
      <c r="A20" s="4"/>
      <c r="B20" s="1315" t="s">
        <v>506</v>
      </c>
      <c r="C20" s="145"/>
      <c r="D20" s="503">
        <f>SUM(D18:D19)</f>
        <v>0</v>
      </c>
      <c r="E20" s="158"/>
      <c r="F20" s="504">
        <f t="shared" si="0"/>
        <v>0</v>
      </c>
      <c r="G20" s="4"/>
      <c r="H20" s="4"/>
      <c r="I20" s="4"/>
      <c r="J20" s="360"/>
    </row>
    <row r="21" spans="1:10" ht="15.95" customHeight="1" x14ac:dyDescent="0.2">
      <c r="A21" s="4"/>
      <c r="B21" s="1315"/>
      <c r="C21" s="145"/>
      <c r="D21" s="179"/>
      <c r="E21" s="157"/>
      <c r="F21" s="306"/>
      <c r="G21" s="4"/>
      <c r="H21" s="4"/>
      <c r="I21" s="4"/>
      <c r="J21" s="360"/>
    </row>
    <row r="22" spans="1:10" ht="15.95" customHeight="1" x14ac:dyDescent="0.2">
      <c r="A22" s="4"/>
      <c r="B22" s="1308" t="s">
        <v>507</v>
      </c>
      <c r="C22" s="145"/>
      <c r="D22" s="179"/>
      <c r="E22" s="157"/>
      <c r="F22" s="306"/>
      <c r="G22" s="4"/>
      <c r="H22" s="4"/>
      <c r="I22" s="4"/>
      <c r="J22" s="360"/>
    </row>
    <row r="23" spans="1:10" ht="15.95" customHeight="1" x14ac:dyDescent="0.2">
      <c r="A23" s="4"/>
      <c r="B23" s="1313" t="s">
        <v>508</v>
      </c>
      <c r="C23" s="145"/>
      <c r="D23" s="179"/>
      <c r="E23" s="157"/>
      <c r="F23" s="306">
        <f t="shared" si="0"/>
        <v>0</v>
      </c>
      <c r="G23" s="4"/>
      <c r="H23" s="4"/>
      <c r="I23" s="4"/>
      <c r="J23" s="360"/>
    </row>
    <row r="24" spans="1:10" s="173" customFormat="1" ht="15.95" customHeight="1" x14ac:dyDescent="0.2">
      <c r="B24" s="360" t="s">
        <v>94</v>
      </c>
      <c r="C24" s="178"/>
      <c r="D24" s="179">
        <v>0</v>
      </c>
      <c r="E24" s="157"/>
      <c r="F24" s="306">
        <f t="shared" si="0"/>
        <v>0</v>
      </c>
      <c r="G24" s="4"/>
      <c r="J24" s="361"/>
    </row>
    <row r="25" spans="1:10" s="173" customFormat="1" ht="15.95" customHeight="1" x14ac:dyDescent="0.2">
      <c r="B25" s="360" t="s">
        <v>480</v>
      </c>
      <c r="C25" s="178"/>
      <c r="D25" s="179">
        <v>9000</v>
      </c>
      <c r="E25" s="157"/>
      <c r="F25" s="306">
        <f>SUM(D25:E25)</f>
        <v>9000</v>
      </c>
      <c r="G25" s="4"/>
      <c r="J25" s="361"/>
    </row>
    <row r="26" spans="1:10" ht="15.95" customHeight="1" x14ac:dyDescent="0.2">
      <c r="A26" s="4"/>
      <c r="B26" s="1313" t="s">
        <v>509</v>
      </c>
      <c r="C26" s="145"/>
      <c r="D26" s="179">
        <v>0</v>
      </c>
      <c r="E26" s="157"/>
      <c r="F26" s="306">
        <f t="shared" si="0"/>
        <v>0</v>
      </c>
      <c r="G26" s="4"/>
      <c r="H26" s="4"/>
      <c r="I26" s="4"/>
      <c r="J26" s="360"/>
    </row>
    <row r="27" spans="1:10" ht="15.95" customHeight="1" x14ac:dyDescent="0.2">
      <c r="A27" s="4"/>
      <c r="B27" s="1313" t="s">
        <v>510</v>
      </c>
      <c r="C27" s="145"/>
      <c r="D27" s="179"/>
      <c r="E27" s="157"/>
      <c r="F27" s="306">
        <f t="shared" si="0"/>
        <v>0</v>
      </c>
      <c r="G27" s="4"/>
      <c r="H27" s="4"/>
      <c r="I27" s="4"/>
      <c r="J27" s="360"/>
    </row>
    <row r="28" spans="1:10" ht="15.95" customHeight="1" x14ac:dyDescent="0.2">
      <c r="A28" s="4"/>
      <c r="B28" s="1315" t="s">
        <v>511</v>
      </c>
      <c r="C28" s="145"/>
      <c r="D28" s="503">
        <f>SUM(D23:D27)</f>
        <v>9000</v>
      </c>
      <c r="E28" s="158">
        <f>SUM(E23:E27)</f>
        <v>0</v>
      </c>
      <c r="F28" s="504">
        <f t="shared" si="0"/>
        <v>9000</v>
      </c>
      <c r="G28" s="4"/>
      <c r="H28" s="4"/>
      <c r="I28" s="4"/>
      <c r="J28" s="360"/>
    </row>
    <row r="29" spans="1:10" ht="15.95" customHeight="1" x14ac:dyDescent="0.2">
      <c r="A29" s="4"/>
      <c r="B29" s="1315"/>
      <c r="C29" s="145"/>
      <c r="D29" s="179"/>
      <c r="E29" s="157"/>
      <c r="F29" s="505">
        <f t="shared" si="0"/>
        <v>0</v>
      </c>
      <c r="G29" s="4"/>
      <c r="H29" s="4"/>
      <c r="I29" s="4"/>
      <c r="J29" s="360"/>
    </row>
    <row r="30" spans="1:10" ht="15.95" customHeight="1" x14ac:dyDescent="0.2">
      <c r="A30" s="4"/>
      <c r="B30" s="1317" t="s">
        <v>512</v>
      </c>
      <c r="C30" s="1318"/>
      <c r="D30" s="1319">
        <f>D13+D15+D20+D28</f>
        <v>228947</v>
      </c>
      <c r="E30" s="1319">
        <f>E13+E15+E20+E28</f>
        <v>534585</v>
      </c>
      <c r="F30" s="1320">
        <f>SUM(D30:E30)</f>
        <v>763532</v>
      </c>
      <c r="G30" s="4"/>
      <c r="H30" s="4"/>
      <c r="I30" s="4"/>
    </row>
    <row r="31" spans="1:10" ht="15.95" customHeight="1" x14ac:dyDescent="0.2">
      <c r="A31" s="4"/>
      <c r="G31" s="4"/>
      <c r="H31" s="4"/>
      <c r="I31" s="4"/>
    </row>
    <row r="32" spans="1:10" x14ac:dyDescent="0.2">
      <c r="A32" s="4"/>
      <c r="B32" s="4"/>
      <c r="C32" s="4"/>
      <c r="D32" s="4"/>
      <c r="E32" s="4"/>
      <c r="F32" s="4"/>
      <c r="G32" s="4"/>
      <c r="H32" s="4"/>
      <c r="I32" s="4"/>
    </row>
    <row r="33" s="4" customFormat="1" x14ac:dyDescent="0.2"/>
    <row r="34" s="4" customFormat="1" x14ac:dyDescent="0.2"/>
    <row r="35" s="4" customFormat="1" x14ac:dyDescent="0.2"/>
    <row r="36" s="4" customFormat="1" x14ac:dyDescent="0.2"/>
    <row r="37" s="4" customFormat="1" x14ac:dyDescent="0.2"/>
    <row r="38" s="4" customFormat="1" x14ac:dyDescent="0.2"/>
    <row r="39" s="4" customFormat="1" x14ac:dyDescent="0.2"/>
  </sheetData>
  <sheetProtection selectLockedCells="1" selectUnlockedCells="1"/>
  <mergeCells count="8">
    <mergeCell ref="A1:I1"/>
    <mergeCell ref="B17:C17"/>
    <mergeCell ref="D7:F7"/>
    <mergeCell ref="B5:E5"/>
    <mergeCell ref="B3:I3"/>
    <mergeCell ref="B6:I6"/>
    <mergeCell ref="G7:I7"/>
    <mergeCell ref="B4:F4"/>
  </mergeCells>
  <phoneticPr fontId="33" type="noConversion"/>
  <printOptions horizontalCentered="1"/>
  <pageMargins left="0.19685039370078741" right="0.19685039370078741" top="0.98425196850393704" bottom="0.98425196850393704" header="0.51181102362204722" footer="0.51181102362204722"/>
  <pageSetup paperSize="9" firstPageNumber="0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00B0F0"/>
  </sheetPr>
  <dimension ref="A1:I91"/>
  <sheetViews>
    <sheetView zoomScale="200" zoomScaleNormal="200" workbookViewId="0">
      <selection activeCell="B1" sqref="B1:E1"/>
    </sheetView>
  </sheetViews>
  <sheetFormatPr defaultColWidth="9.140625" defaultRowHeight="8.25" x14ac:dyDescent="0.15"/>
  <cols>
    <col min="1" max="1" width="4.85546875" style="967" customWidth="1"/>
    <col min="2" max="2" width="57.5703125" style="1003" customWidth="1"/>
    <col min="3" max="3" width="8.7109375" style="330" customWidth="1"/>
    <col min="4" max="4" width="9.5703125" style="330" customWidth="1"/>
    <col min="5" max="5" width="8.28515625" style="330" customWidth="1"/>
    <col min="6" max="6" width="44.28515625" style="968" customWidth="1"/>
    <col min="7" max="16384" width="9.140625" style="968"/>
  </cols>
  <sheetData>
    <row r="1" spans="1:7" x14ac:dyDescent="0.15">
      <c r="B1" s="1507" t="s">
        <v>1220</v>
      </c>
      <c r="C1" s="1507"/>
      <c r="D1" s="1507"/>
      <c r="E1" s="1507"/>
    </row>
    <row r="2" spans="1:7" x14ac:dyDescent="0.15">
      <c r="B2" s="969"/>
    </row>
    <row r="3" spans="1:7" ht="9.75" x14ac:dyDescent="0.2">
      <c r="A3" s="1456" t="s">
        <v>51</v>
      </c>
      <c r="B3" s="1456"/>
      <c r="C3" s="1456"/>
      <c r="D3" s="1456"/>
      <c r="E3" s="1456"/>
    </row>
    <row r="4" spans="1:7" ht="11.25" customHeight="1" x14ac:dyDescent="0.2">
      <c r="A4" s="1456" t="s">
        <v>1034</v>
      </c>
      <c r="B4" s="1456"/>
      <c r="C4" s="1456"/>
      <c r="D4" s="1456"/>
      <c r="E4" s="1456"/>
    </row>
    <row r="5" spans="1:7" ht="9.75" x14ac:dyDescent="0.2">
      <c r="A5" s="1456" t="s">
        <v>779</v>
      </c>
      <c r="B5" s="1456"/>
      <c r="C5" s="1456"/>
      <c r="D5" s="1456"/>
      <c r="E5" s="1456"/>
    </row>
    <row r="6" spans="1:7" x14ac:dyDescent="0.15">
      <c r="B6" s="1511" t="s">
        <v>246</v>
      </c>
      <c r="C6" s="1512"/>
      <c r="D6" s="1512"/>
      <c r="E6" s="1512"/>
    </row>
    <row r="7" spans="1:7" ht="24" customHeight="1" x14ac:dyDescent="0.15">
      <c r="A7" s="1513" t="s">
        <v>72</v>
      </c>
      <c r="B7" s="1508" t="s">
        <v>78</v>
      </c>
      <c r="C7" s="1510" t="s">
        <v>1017</v>
      </c>
      <c r="D7" s="1510"/>
      <c r="E7" s="1510"/>
    </row>
    <row r="8" spans="1:7" ht="19.5" x14ac:dyDescent="0.15">
      <c r="A8" s="1513"/>
      <c r="B8" s="1509"/>
      <c r="C8" s="970" t="s">
        <v>59</v>
      </c>
      <c r="D8" s="970" t="s">
        <v>60</v>
      </c>
      <c r="E8" s="970" t="s">
        <v>61</v>
      </c>
      <c r="F8" s="971"/>
    </row>
    <row r="9" spans="1:7" ht="9.75" x14ac:dyDescent="0.15">
      <c r="A9" s="1274" t="s">
        <v>420</v>
      </c>
      <c r="B9" s="973" t="s">
        <v>79</v>
      </c>
      <c r="C9" s="1275"/>
      <c r="D9" s="1275"/>
      <c r="E9" s="975"/>
      <c r="F9" s="976"/>
    </row>
    <row r="10" spans="1:7" ht="10.5" thickBot="1" x14ac:dyDescent="0.2">
      <c r="A10" s="1276" t="s">
        <v>428</v>
      </c>
      <c r="B10" s="977" t="s">
        <v>80</v>
      </c>
      <c r="C10" s="978"/>
      <c r="D10" s="974"/>
      <c r="E10" s="979"/>
      <c r="F10" s="976"/>
    </row>
    <row r="11" spans="1:7" s="983" customFormat="1" ht="10.5" thickBot="1" x14ac:dyDescent="0.25">
      <c r="A11" s="1277" t="s">
        <v>429</v>
      </c>
      <c r="B11" s="980" t="s">
        <v>150</v>
      </c>
      <c r="C11" s="981">
        <f>C12+C13+C14+C17+C15+C16</f>
        <v>353454</v>
      </c>
      <c r="D11" s="981">
        <f t="shared" ref="D11" si="0">D12+D13+D14+D17+D15+D16</f>
        <v>105325</v>
      </c>
      <c r="E11" s="1278">
        <f>E12+E13+E14+E17+E15+E16</f>
        <v>458779</v>
      </c>
      <c r="F11" s="982"/>
      <c r="G11" s="982"/>
    </row>
    <row r="12" spans="1:7" s="983" customFormat="1" x14ac:dyDescent="0.15">
      <c r="A12" s="1279" t="s">
        <v>430</v>
      </c>
      <c r="B12" s="984" t="s">
        <v>147</v>
      </c>
      <c r="C12" s="1024">
        <v>148399</v>
      </c>
      <c r="D12" s="1024"/>
      <c r="E12" s="1025">
        <f t="shared" ref="E12:E17" si="1">C12+D12</f>
        <v>148399</v>
      </c>
      <c r="F12" s="982"/>
    </row>
    <row r="13" spans="1:7" s="983" customFormat="1" x14ac:dyDescent="0.15">
      <c r="A13" s="1279" t="s">
        <v>431</v>
      </c>
      <c r="B13" s="984" t="s">
        <v>148</v>
      </c>
      <c r="C13" s="1024">
        <v>99564</v>
      </c>
      <c r="D13" s="1024"/>
      <c r="E13" s="1026">
        <f t="shared" si="1"/>
        <v>99564</v>
      </c>
      <c r="F13" s="982"/>
    </row>
    <row r="14" spans="1:7" s="983" customFormat="1" x14ac:dyDescent="0.15">
      <c r="A14" s="1279" t="s">
        <v>432</v>
      </c>
      <c r="B14" s="984" t="s">
        <v>149</v>
      </c>
      <c r="C14" s="1024">
        <v>0</v>
      </c>
      <c r="D14" s="1024">
        <v>0</v>
      </c>
      <c r="E14" s="1026">
        <f t="shared" si="1"/>
        <v>0</v>
      </c>
      <c r="F14" s="982"/>
      <c r="G14" s="982"/>
    </row>
    <row r="15" spans="1:7" s="983" customFormat="1" x14ac:dyDescent="0.15">
      <c r="A15" s="1279" t="s">
        <v>433</v>
      </c>
      <c r="B15" s="984" t="s">
        <v>918</v>
      </c>
      <c r="C15" s="1024">
        <v>50524</v>
      </c>
      <c r="D15" s="1024">
        <v>105325</v>
      </c>
      <c r="E15" s="1026">
        <f>C15+D15</f>
        <v>155849</v>
      </c>
      <c r="F15" s="982"/>
      <c r="G15" s="982"/>
    </row>
    <row r="16" spans="1:7" s="983" customFormat="1" x14ac:dyDescent="0.15">
      <c r="A16" s="1279" t="s">
        <v>434</v>
      </c>
      <c r="B16" s="984" t="s">
        <v>919</v>
      </c>
      <c r="C16" s="1024">
        <v>44770</v>
      </c>
      <c r="D16" s="1024"/>
      <c r="E16" s="1026">
        <f t="shared" si="1"/>
        <v>44770</v>
      </c>
      <c r="F16" s="982"/>
      <c r="G16" s="982"/>
    </row>
    <row r="17" spans="1:8" s="983" customFormat="1" ht="9" thickBot="1" x14ac:dyDescent="0.2">
      <c r="A17" s="1276" t="s">
        <v>435</v>
      </c>
      <c r="B17" s="1239" t="s">
        <v>165</v>
      </c>
      <c r="C17" s="1240">
        <v>10197</v>
      </c>
      <c r="D17" s="1240"/>
      <c r="E17" s="1241">
        <f t="shared" si="1"/>
        <v>10197</v>
      </c>
      <c r="F17" s="982"/>
    </row>
    <row r="18" spans="1:8" s="983" customFormat="1" ht="10.5" thickBot="1" x14ac:dyDescent="0.25">
      <c r="A18" s="1280" t="s">
        <v>464</v>
      </c>
      <c r="B18" s="987" t="s">
        <v>151</v>
      </c>
      <c r="C18" s="1074">
        <v>0</v>
      </c>
      <c r="D18" s="1074">
        <v>0</v>
      </c>
      <c r="E18" s="1075">
        <v>0</v>
      </c>
      <c r="F18" s="982"/>
      <c r="H18" s="982"/>
    </row>
    <row r="19" spans="1:8" s="983" customFormat="1" ht="10.5" thickBot="1" x14ac:dyDescent="0.25">
      <c r="A19" s="1277" t="s">
        <v>465</v>
      </c>
      <c r="B19" s="980" t="s">
        <v>170</v>
      </c>
      <c r="C19" s="1021">
        <v>0</v>
      </c>
      <c r="D19" s="1021">
        <v>0</v>
      </c>
      <c r="E19" s="1281">
        <f>C19+D19</f>
        <v>0</v>
      </c>
      <c r="F19" s="982"/>
      <c r="G19" s="982"/>
    </row>
    <row r="20" spans="1:8" s="983" customFormat="1" ht="10.5" thickBot="1" x14ac:dyDescent="0.25">
      <c r="A20" s="1277" t="s">
        <v>466</v>
      </c>
      <c r="B20" s="980" t="s">
        <v>236</v>
      </c>
      <c r="C20" s="1021">
        <v>0</v>
      </c>
      <c r="D20" s="1021">
        <v>0</v>
      </c>
      <c r="E20" s="1281">
        <f>C20+D20</f>
        <v>0</v>
      </c>
      <c r="F20" s="982"/>
      <c r="G20" s="982"/>
    </row>
    <row r="21" spans="1:8" x14ac:dyDescent="0.15">
      <c r="A21" s="1279"/>
      <c r="B21" s="988"/>
      <c r="C21" s="985"/>
      <c r="D21" s="985"/>
      <c r="E21" s="986"/>
      <c r="F21" s="976"/>
    </row>
    <row r="22" spans="1:8" ht="9.75" x14ac:dyDescent="0.2">
      <c r="A22" s="1282" t="s">
        <v>469</v>
      </c>
      <c r="B22" s="977" t="s">
        <v>17</v>
      </c>
      <c r="C22" s="989"/>
      <c r="D22" s="989"/>
      <c r="E22" s="990"/>
      <c r="F22" s="976"/>
    </row>
    <row r="23" spans="1:8" ht="9.75" x14ac:dyDescent="0.2">
      <c r="A23" s="1279" t="s">
        <v>470</v>
      </c>
      <c r="B23" s="1071" t="s">
        <v>703</v>
      </c>
      <c r="C23" s="1012">
        <f>C25+C24</f>
        <v>5889</v>
      </c>
      <c r="D23" s="1012">
        <f>D25+D24</f>
        <v>175</v>
      </c>
      <c r="E23" s="1036">
        <f>E25+E24</f>
        <v>6064</v>
      </c>
      <c r="F23" s="976"/>
    </row>
    <row r="24" spans="1:8" x14ac:dyDescent="0.15">
      <c r="A24" s="1279" t="s">
        <v>471</v>
      </c>
      <c r="B24" s="1001" t="s">
        <v>1018</v>
      </c>
      <c r="C24" s="978">
        <v>5889</v>
      </c>
      <c r="D24" s="978"/>
      <c r="E24" s="1013">
        <f>SUM(C24:D24)</f>
        <v>5889</v>
      </c>
      <c r="F24" s="976"/>
    </row>
    <row r="25" spans="1:8" x14ac:dyDescent="0.15">
      <c r="A25" s="1279" t="s">
        <v>472</v>
      </c>
      <c r="B25" s="1001" t="s">
        <v>816</v>
      </c>
      <c r="C25" s="978"/>
      <c r="D25" s="978">
        <v>175</v>
      </c>
      <c r="E25" s="1013">
        <f>SUM(C25:D25)</f>
        <v>175</v>
      </c>
      <c r="F25" s="1001"/>
    </row>
    <row r="26" spans="1:8" ht="9.75" x14ac:dyDescent="0.2">
      <c r="A26" s="1279" t="s">
        <v>473</v>
      </c>
      <c r="B26" s="991" t="s">
        <v>817</v>
      </c>
      <c r="C26" s="1012">
        <f>C27</f>
        <v>0</v>
      </c>
      <c r="D26" s="1012">
        <f t="shared" ref="D26" si="2">D27</f>
        <v>0</v>
      </c>
      <c r="E26" s="1036">
        <f t="shared" ref="E26" si="3">E27</f>
        <v>0</v>
      </c>
      <c r="F26" s="976"/>
    </row>
    <row r="27" spans="1:8" x14ac:dyDescent="0.15">
      <c r="A27" s="1279"/>
      <c r="B27" s="333"/>
      <c r="C27" s="985"/>
      <c r="D27" s="985"/>
      <c r="E27" s="986"/>
      <c r="F27" s="976"/>
    </row>
    <row r="28" spans="1:8" ht="9.75" x14ac:dyDescent="0.2">
      <c r="A28" s="1279" t="s">
        <v>474</v>
      </c>
      <c r="B28" s="1072" t="s">
        <v>822</v>
      </c>
      <c r="C28" s="1012">
        <f>SUM(C29:C33)</f>
        <v>29711</v>
      </c>
      <c r="D28" s="1012">
        <f>SUM(D29:D33)</f>
        <v>0</v>
      </c>
      <c r="E28" s="1036">
        <f>SUM(E29:E33)</f>
        <v>29711</v>
      </c>
      <c r="F28" s="976"/>
      <c r="G28" s="976"/>
    </row>
    <row r="29" spans="1:8" x14ac:dyDescent="0.15">
      <c r="A29" s="1279" t="s">
        <v>475</v>
      </c>
      <c r="B29" s="1073" t="s">
        <v>1134</v>
      </c>
      <c r="C29" s="978">
        <v>20</v>
      </c>
      <c r="D29" s="978"/>
      <c r="E29" s="1013">
        <f>C29+D29</f>
        <v>20</v>
      </c>
      <c r="F29" s="976"/>
    </row>
    <row r="30" spans="1:8" x14ac:dyDescent="0.15">
      <c r="A30" s="1279" t="s">
        <v>476</v>
      </c>
      <c r="B30" s="1073" t="s">
        <v>1195</v>
      </c>
      <c r="C30" s="978">
        <v>240</v>
      </c>
      <c r="D30" s="978"/>
      <c r="E30" s="1013">
        <f>C30+D30</f>
        <v>240</v>
      </c>
      <c r="F30" s="976"/>
    </row>
    <row r="31" spans="1:8" s="1016" customFormat="1" ht="15.75" customHeight="1" x14ac:dyDescent="0.2">
      <c r="A31" s="1289" t="s">
        <v>477</v>
      </c>
      <c r="B31" s="994" t="s">
        <v>862</v>
      </c>
      <c r="C31" s="1014">
        <v>12261</v>
      </c>
      <c r="D31" s="1014"/>
      <c r="E31" s="993">
        <f t="shared" ref="E31:E33" si="4">SUM(C31:D31)</f>
        <v>12261</v>
      </c>
      <c r="F31" s="1018"/>
    </row>
    <row r="32" spans="1:8" s="1016" customFormat="1" ht="15.75" customHeight="1" x14ac:dyDescent="0.2">
      <c r="A32" s="1289" t="s">
        <v>478</v>
      </c>
      <c r="B32" s="1283" t="s">
        <v>1019</v>
      </c>
      <c r="C32" s="1014">
        <v>5000</v>
      </c>
      <c r="D32" s="1015"/>
      <c r="E32" s="993">
        <f t="shared" si="4"/>
        <v>5000</v>
      </c>
      <c r="F32" s="1018"/>
    </row>
    <row r="33" spans="1:7" s="1016" customFormat="1" ht="15.75" customHeight="1" x14ac:dyDescent="0.2">
      <c r="A33" s="1289" t="s">
        <v>479</v>
      </c>
      <c r="B33" s="992" t="s">
        <v>726</v>
      </c>
      <c r="C33" s="1014">
        <v>12190</v>
      </c>
      <c r="D33" s="1015"/>
      <c r="E33" s="993">
        <f t="shared" si="4"/>
        <v>12190</v>
      </c>
      <c r="F33" s="1018"/>
    </row>
    <row r="34" spans="1:7" ht="11.25" customHeight="1" x14ac:dyDescent="0.2">
      <c r="A34" s="1279" t="s">
        <v>488</v>
      </c>
      <c r="B34" s="1071" t="s">
        <v>818</v>
      </c>
      <c r="C34" s="1012">
        <f>C35</f>
        <v>0</v>
      </c>
      <c r="D34" s="1012">
        <f t="shared" ref="D34" si="5">D35</f>
        <v>2099</v>
      </c>
      <c r="E34" s="1036">
        <f t="shared" ref="E34" si="6">E35</f>
        <v>2099</v>
      </c>
      <c r="F34" s="976"/>
    </row>
    <row r="35" spans="1:7" ht="11.25" customHeight="1" x14ac:dyDescent="0.15">
      <c r="A35" s="1279" t="s">
        <v>489</v>
      </c>
      <c r="B35" s="1019" t="s">
        <v>762</v>
      </c>
      <c r="C35" s="978"/>
      <c r="D35" s="978">
        <v>2099</v>
      </c>
      <c r="E35" s="1013">
        <f>SUM(C35:D35)</f>
        <v>2099</v>
      </c>
      <c r="F35" s="1001"/>
    </row>
    <row r="36" spans="1:7" ht="9.75" x14ac:dyDescent="0.2">
      <c r="A36" s="1279" t="s">
        <v>490</v>
      </c>
      <c r="B36" s="1072" t="s">
        <v>68</v>
      </c>
      <c r="C36" s="1012">
        <f>SUM(C37:C37)</f>
        <v>2315</v>
      </c>
      <c r="D36" s="1012">
        <f>SUM(D37:D37)</f>
        <v>0</v>
      </c>
      <c r="E36" s="1036">
        <f>SUM(E37:E37)</f>
        <v>2315</v>
      </c>
      <c r="F36" s="976"/>
    </row>
    <row r="37" spans="1:7" ht="10.5" customHeight="1" thickBot="1" x14ac:dyDescent="0.2">
      <c r="A37" s="1276" t="s">
        <v>491</v>
      </c>
      <c r="B37" s="1001" t="s">
        <v>845</v>
      </c>
      <c r="C37" s="978">
        <v>2315</v>
      </c>
      <c r="D37" s="978"/>
      <c r="E37" s="1013">
        <f t="shared" ref="E37" si="7">C37+D37</f>
        <v>2315</v>
      </c>
      <c r="F37" s="1001"/>
    </row>
    <row r="38" spans="1:7" ht="10.5" thickBot="1" x14ac:dyDescent="0.25">
      <c r="A38" s="1277" t="s">
        <v>492</v>
      </c>
      <c r="B38" s="995" t="s">
        <v>145</v>
      </c>
      <c r="C38" s="1021">
        <f>C28+C36+C23+C26+C34</f>
        <v>37915</v>
      </c>
      <c r="D38" s="1021">
        <f>D28+D36+D23+D26+D34</f>
        <v>2274</v>
      </c>
      <c r="E38" s="1281">
        <f>E28+E36+E23+E26+E34</f>
        <v>40189</v>
      </c>
      <c r="F38" s="976"/>
      <c r="G38" s="976"/>
    </row>
    <row r="39" spans="1:7" ht="10.5" thickBot="1" x14ac:dyDescent="0.25">
      <c r="A39" s="1284"/>
      <c r="B39" s="996"/>
      <c r="C39" s="989"/>
      <c r="D39" s="989"/>
      <c r="E39" s="990"/>
      <c r="F39" s="976"/>
    </row>
    <row r="40" spans="1:7" ht="10.5" thickBot="1" x14ac:dyDescent="0.25">
      <c r="A40" s="1280" t="s">
        <v>493</v>
      </c>
      <c r="B40" s="995" t="s">
        <v>704</v>
      </c>
      <c r="C40" s="1021">
        <v>0</v>
      </c>
      <c r="D40" s="1021">
        <v>0</v>
      </c>
      <c r="E40" s="1281">
        <f>C40+D40</f>
        <v>0</v>
      </c>
      <c r="F40" s="976"/>
      <c r="G40" s="976"/>
    </row>
    <row r="41" spans="1:7" ht="10.5" thickBot="1" x14ac:dyDescent="0.25">
      <c r="A41" s="1284"/>
      <c r="B41" s="996"/>
      <c r="C41" s="989"/>
      <c r="D41" s="989"/>
      <c r="E41" s="990"/>
      <c r="F41" s="976"/>
    </row>
    <row r="42" spans="1:7" ht="10.5" thickBot="1" x14ac:dyDescent="0.25">
      <c r="A42" s="1280" t="s">
        <v>494</v>
      </c>
      <c r="B42" s="995" t="s">
        <v>84</v>
      </c>
      <c r="C42" s="1021">
        <f>C11+C18+IC19+C20+C28+C36+C40+C19+C26+C34+C23</f>
        <v>391369</v>
      </c>
      <c r="D42" s="1021">
        <f>D11+D18+ID19+D20+D28+D36+D40+D19+D26+D34+D23</f>
        <v>107599</v>
      </c>
      <c r="E42" s="1281">
        <f>E11+E18+IE19+E20+E28+E36+E40+E19+E26+E34+E23</f>
        <v>498968</v>
      </c>
      <c r="F42" s="976"/>
    </row>
    <row r="43" spans="1:7" ht="9.75" x14ac:dyDescent="0.2">
      <c r="A43" s="1279"/>
      <c r="B43" s="996"/>
      <c r="C43" s="989"/>
      <c r="D43" s="989"/>
      <c r="E43" s="990"/>
      <c r="F43" s="976"/>
    </row>
    <row r="44" spans="1:7" ht="9.75" x14ac:dyDescent="0.2">
      <c r="A44" s="1279"/>
      <c r="B44" s="997" t="s">
        <v>271</v>
      </c>
      <c r="C44" s="989"/>
      <c r="D44" s="989"/>
      <c r="E44" s="990"/>
      <c r="F44" s="976"/>
    </row>
    <row r="45" spans="1:7" x14ac:dyDescent="0.15">
      <c r="A45" s="1279"/>
      <c r="B45" s="333"/>
      <c r="C45" s="985"/>
      <c r="D45" s="985"/>
      <c r="E45" s="986"/>
      <c r="F45" s="976"/>
    </row>
    <row r="46" spans="1:7" ht="10.5" thickBot="1" x14ac:dyDescent="0.25">
      <c r="A46" s="1276" t="s">
        <v>495</v>
      </c>
      <c r="B46" s="996" t="s">
        <v>19</v>
      </c>
      <c r="C46" s="1012">
        <f>SUM(C45)</f>
        <v>0</v>
      </c>
      <c r="D46" s="1012">
        <f t="shared" ref="D46:E46" si="8">SUM(D45)</f>
        <v>0</v>
      </c>
      <c r="E46" s="1036">
        <f t="shared" si="8"/>
        <v>0</v>
      </c>
      <c r="F46" s="976"/>
    </row>
    <row r="47" spans="1:7" ht="10.5" thickBot="1" x14ac:dyDescent="0.25">
      <c r="A47" s="1280" t="s">
        <v>496</v>
      </c>
      <c r="B47" s="995" t="s">
        <v>587</v>
      </c>
      <c r="C47" s="1021">
        <f>SUM(C46)</f>
        <v>0</v>
      </c>
      <c r="D47" s="1021">
        <f>SUM(D46)</f>
        <v>0</v>
      </c>
      <c r="E47" s="1281">
        <f>SUM(C47:D47)</f>
        <v>0</v>
      </c>
      <c r="F47" s="976"/>
    </row>
    <row r="48" spans="1:7" ht="9.75" x14ac:dyDescent="0.2">
      <c r="A48" s="1279"/>
      <c r="B48" s="996"/>
      <c r="C48" s="989"/>
      <c r="D48" s="989"/>
      <c r="E48" s="990"/>
      <c r="F48" s="976"/>
    </row>
    <row r="49" spans="1:7" ht="9.75" x14ac:dyDescent="0.2">
      <c r="A49" s="1279"/>
      <c r="B49" s="997" t="s">
        <v>588</v>
      </c>
      <c r="C49" s="989"/>
      <c r="D49" s="989"/>
      <c r="E49" s="990"/>
      <c r="F49" s="976"/>
    </row>
    <row r="50" spans="1:7" x14ac:dyDescent="0.15">
      <c r="A50" s="1279" t="s">
        <v>545</v>
      </c>
      <c r="B50" s="333" t="s">
        <v>152</v>
      </c>
      <c r="C50" s="978">
        <v>0</v>
      </c>
      <c r="D50" s="978">
        <v>100</v>
      </c>
      <c r="E50" s="1013">
        <f>SUM(C50:D50)</f>
        <v>100</v>
      </c>
      <c r="F50" s="998"/>
    </row>
    <row r="51" spans="1:7" x14ac:dyDescent="0.15">
      <c r="A51" s="1279" t="s">
        <v>546</v>
      </c>
      <c r="B51" s="333" t="s">
        <v>153</v>
      </c>
      <c r="C51" s="978">
        <v>0</v>
      </c>
      <c r="D51" s="978">
        <v>0</v>
      </c>
      <c r="E51" s="1013">
        <f>SUM(C51:D51)</f>
        <v>0</v>
      </c>
      <c r="F51" s="976"/>
    </row>
    <row r="52" spans="1:7" ht="10.5" thickBot="1" x14ac:dyDescent="0.25">
      <c r="A52" s="1276" t="s">
        <v>547</v>
      </c>
      <c r="B52" s="996" t="s">
        <v>19</v>
      </c>
      <c r="C52" s="1012">
        <f>SUM(C50:C51)</f>
        <v>0</v>
      </c>
      <c r="D52" s="1012">
        <f>SUM(D50:D51)</f>
        <v>100</v>
      </c>
      <c r="E52" s="1036">
        <f>SUM(E50:E51)</f>
        <v>100</v>
      </c>
      <c r="F52" s="976"/>
    </row>
    <row r="53" spans="1:7" ht="10.5" thickBot="1" x14ac:dyDescent="0.25">
      <c r="A53" s="1280" t="s">
        <v>548</v>
      </c>
      <c r="B53" s="995" t="s">
        <v>154</v>
      </c>
      <c r="C53" s="1021">
        <f>C52</f>
        <v>0</v>
      </c>
      <c r="D53" s="1021">
        <f>D52</f>
        <v>100</v>
      </c>
      <c r="E53" s="1281">
        <f>E52</f>
        <v>100</v>
      </c>
      <c r="F53" s="976"/>
    </row>
    <row r="54" spans="1:7" ht="9.75" x14ac:dyDescent="0.2">
      <c r="A54" s="1279"/>
      <c r="B54" s="996"/>
      <c r="C54" s="989"/>
      <c r="D54" s="989"/>
      <c r="E54" s="990"/>
      <c r="F54" s="976"/>
    </row>
    <row r="55" spans="1:7" ht="9.75" x14ac:dyDescent="0.2">
      <c r="A55" s="1279"/>
      <c r="B55" s="997" t="s">
        <v>780</v>
      </c>
      <c r="C55" s="989"/>
      <c r="D55" s="989"/>
      <c r="E55" s="990"/>
      <c r="F55" s="976"/>
    </row>
    <row r="56" spans="1:7" x14ac:dyDescent="0.15">
      <c r="A56" s="1279" t="s">
        <v>103</v>
      </c>
      <c r="B56" s="333" t="s">
        <v>152</v>
      </c>
      <c r="C56" s="978">
        <v>0</v>
      </c>
      <c r="D56" s="978">
        <v>0</v>
      </c>
      <c r="E56" s="1013">
        <f>C56+D56</f>
        <v>0</v>
      </c>
      <c r="F56" s="998"/>
    </row>
    <row r="57" spans="1:7" ht="9.75" x14ac:dyDescent="0.2">
      <c r="A57" s="1279" t="s">
        <v>573</v>
      </c>
      <c r="B57" s="996" t="s">
        <v>19</v>
      </c>
      <c r="C57" s="1012">
        <f>C56</f>
        <v>0</v>
      </c>
      <c r="D57" s="1012">
        <f t="shared" ref="D57:E57" si="9">D56</f>
        <v>0</v>
      </c>
      <c r="E57" s="1036">
        <f t="shared" si="9"/>
        <v>0</v>
      </c>
      <c r="F57" s="976"/>
    </row>
    <row r="58" spans="1:7" x14ac:dyDescent="0.15">
      <c r="A58" s="1279" t="s">
        <v>574</v>
      </c>
      <c r="B58" s="333" t="s">
        <v>781</v>
      </c>
      <c r="C58" s="978">
        <v>0</v>
      </c>
      <c r="D58" s="978">
        <v>0</v>
      </c>
      <c r="E58" s="1013">
        <f>C58+D58</f>
        <v>0</v>
      </c>
      <c r="F58" s="976"/>
    </row>
    <row r="59" spans="1:7" ht="10.5" thickBot="1" x14ac:dyDescent="0.25">
      <c r="A59" s="1276" t="s">
        <v>106</v>
      </c>
      <c r="B59" s="996" t="s">
        <v>704</v>
      </c>
      <c r="C59" s="1012">
        <f>C58</f>
        <v>0</v>
      </c>
      <c r="D59" s="1012">
        <f t="shared" ref="D59:E59" si="10">D58</f>
        <v>0</v>
      </c>
      <c r="E59" s="1036">
        <f t="shared" si="10"/>
        <v>0</v>
      </c>
      <c r="F59" s="976"/>
    </row>
    <row r="60" spans="1:7" ht="10.5" thickBot="1" x14ac:dyDescent="0.25">
      <c r="A60" s="1280" t="s">
        <v>107</v>
      </c>
      <c r="B60" s="995" t="s">
        <v>782</v>
      </c>
      <c r="C60" s="1021">
        <f>C57+C59</f>
        <v>0</v>
      </c>
      <c r="D60" s="1021">
        <f t="shared" ref="D60:E60" si="11">D57+D59</f>
        <v>0</v>
      </c>
      <c r="E60" s="1281">
        <f t="shared" si="11"/>
        <v>0</v>
      </c>
      <c r="F60" s="976"/>
    </row>
    <row r="61" spans="1:7" ht="9.75" x14ac:dyDescent="0.2">
      <c r="A61" s="1279"/>
      <c r="B61" s="996"/>
      <c r="C61" s="985"/>
      <c r="D61" s="985"/>
      <c r="E61" s="986"/>
      <c r="F61" s="976"/>
    </row>
    <row r="62" spans="1:7" ht="9.75" x14ac:dyDescent="0.2">
      <c r="A62" s="1279"/>
      <c r="B62" s="997" t="s">
        <v>86</v>
      </c>
      <c r="C62" s="985"/>
      <c r="D62" s="985"/>
      <c r="E62" s="986"/>
      <c r="F62" s="976"/>
      <c r="G62" s="976"/>
    </row>
    <row r="63" spans="1:7" ht="9.75" x14ac:dyDescent="0.2">
      <c r="A63" s="1279" t="s">
        <v>108</v>
      </c>
      <c r="B63" s="996" t="s">
        <v>17</v>
      </c>
      <c r="C63" s="985"/>
      <c r="D63" s="985"/>
      <c r="E63" s="986"/>
      <c r="F63" s="976"/>
    </row>
    <row r="64" spans="1:7" x14ac:dyDescent="0.15">
      <c r="A64" s="1279" t="s">
        <v>111</v>
      </c>
      <c r="B64" s="333" t="s">
        <v>85</v>
      </c>
      <c r="C64" s="978">
        <v>10000</v>
      </c>
      <c r="D64" s="978">
        <v>0</v>
      </c>
      <c r="E64" s="1013">
        <f>SUM(C64:D64)</f>
        <v>10000</v>
      </c>
      <c r="F64" s="976"/>
    </row>
    <row r="65" spans="1:9" x14ac:dyDescent="0.15">
      <c r="A65" s="1279" t="s">
        <v>114</v>
      </c>
      <c r="B65" s="333" t="s">
        <v>243</v>
      </c>
      <c r="C65" s="978">
        <v>10000</v>
      </c>
      <c r="D65" s="978">
        <v>0</v>
      </c>
      <c r="E65" s="1013">
        <f t="shared" ref="E65:E68" si="12">SUM(C65:D65)</f>
        <v>10000</v>
      </c>
      <c r="F65" s="976"/>
    </row>
    <row r="66" spans="1:9" x14ac:dyDescent="0.15">
      <c r="A66" s="1279" t="s">
        <v>115</v>
      </c>
      <c r="B66" s="333" t="s">
        <v>244</v>
      </c>
      <c r="C66" s="978">
        <v>420</v>
      </c>
      <c r="D66" s="978">
        <v>0</v>
      </c>
      <c r="E66" s="1013">
        <f t="shared" si="12"/>
        <v>420</v>
      </c>
      <c r="F66" s="976"/>
    </row>
    <row r="67" spans="1:9" x14ac:dyDescent="0.15">
      <c r="A67" s="1279" t="s">
        <v>116</v>
      </c>
      <c r="B67" s="333" t="s">
        <v>153</v>
      </c>
      <c r="C67" s="978">
        <v>0</v>
      </c>
      <c r="D67" s="978">
        <v>0</v>
      </c>
      <c r="E67" s="1013">
        <f t="shared" si="12"/>
        <v>0</v>
      </c>
      <c r="F67" s="976"/>
    </row>
    <row r="68" spans="1:9" x14ac:dyDescent="0.15">
      <c r="A68" s="1279" t="s">
        <v>117</v>
      </c>
      <c r="B68" s="333" t="s">
        <v>152</v>
      </c>
      <c r="C68" s="978">
        <v>0</v>
      </c>
      <c r="D68" s="978">
        <v>0</v>
      </c>
      <c r="E68" s="1013">
        <f t="shared" si="12"/>
        <v>0</v>
      </c>
      <c r="F68" s="976"/>
    </row>
    <row r="69" spans="1:9" ht="10.5" thickBot="1" x14ac:dyDescent="0.25">
      <c r="A69" s="1276" t="s">
        <v>120</v>
      </c>
      <c r="B69" s="996" t="s">
        <v>19</v>
      </c>
      <c r="C69" s="1012">
        <f>SUM(C64:C68)</f>
        <v>20420</v>
      </c>
      <c r="D69" s="1012">
        <f>SUM(D64:D68)</f>
        <v>0</v>
      </c>
      <c r="E69" s="1036">
        <f>SUM(E64:E68)</f>
        <v>20420</v>
      </c>
      <c r="F69" s="976"/>
    </row>
    <row r="70" spans="1:9" ht="10.5" thickBot="1" x14ac:dyDescent="0.25">
      <c r="A70" s="1280" t="s">
        <v>123</v>
      </c>
      <c r="B70" s="999" t="s">
        <v>87</v>
      </c>
      <c r="C70" s="1021">
        <f>C69</f>
        <v>20420</v>
      </c>
      <c r="D70" s="1021">
        <f>D69</f>
        <v>0</v>
      </c>
      <c r="E70" s="1281">
        <f>E69</f>
        <v>20420</v>
      </c>
      <c r="F70" s="976"/>
    </row>
    <row r="71" spans="1:9" s="983" customFormat="1" ht="9.75" x14ac:dyDescent="0.2">
      <c r="A71" s="1279"/>
      <c r="B71" s="996"/>
      <c r="C71" s="989"/>
      <c r="D71" s="989"/>
      <c r="E71" s="990"/>
      <c r="F71" s="982"/>
    </row>
    <row r="72" spans="1:9" s="983" customFormat="1" ht="9.75" x14ac:dyDescent="0.2">
      <c r="A72" s="1279" t="s">
        <v>126</v>
      </c>
      <c r="B72" s="996" t="s">
        <v>18</v>
      </c>
      <c r="C72" s="1012">
        <f>C38+C52+C69+C46+C57</f>
        <v>58335</v>
      </c>
      <c r="D72" s="1012">
        <f>D38+D52+D69+D46+D57</f>
        <v>2374</v>
      </c>
      <c r="E72" s="1036">
        <f>E38+E52+E69+E46+E57</f>
        <v>60709</v>
      </c>
      <c r="F72" s="982"/>
      <c r="G72" s="982"/>
    </row>
    <row r="73" spans="1:9" ht="9.75" x14ac:dyDescent="0.2">
      <c r="A73" s="1279" t="s">
        <v>127</v>
      </c>
      <c r="B73" s="996" t="s">
        <v>88</v>
      </c>
      <c r="C73" s="1012">
        <f>C40+C59</f>
        <v>0</v>
      </c>
      <c r="D73" s="1012">
        <f>D40+D59</f>
        <v>0</v>
      </c>
      <c r="E73" s="1036">
        <f>E40+E59</f>
        <v>0</v>
      </c>
      <c r="F73" s="976"/>
    </row>
    <row r="74" spans="1:9" ht="10.5" thickBot="1" x14ac:dyDescent="0.25">
      <c r="A74" s="1276"/>
      <c r="B74" s="996"/>
      <c r="C74" s="978"/>
      <c r="D74" s="978"/>
      <c r="E74" s="1013"/>
      <c r="F74" s="976"/>
      <c r="G74" s="976"/>
    </row>
    <row r="75" spans="1:9" s="160" customFormat="1" ht="9.75" x14ac:dyDescent="0.2">
      <c r="A75" s="1285" t="s">
        <v>130</v>
      </c>
      <c r="B75" s="1286" t="s">
        <v>89</v>
      </c>
      <c r="C75" s="1287">
        <f>C42+C70+C53+C47+C60</f>
        <v>411789</v>
      </c>
      <c r="D75" s="1287">
        <f>D42+D70+D53+D47+D60</f>
        <v>107699</v>
      </c>
      <c r="E75" s="1288">
        <f>E42+E70+E53+E47+E60</f>
        <v>519488</v>
      </c>
      <c r="F75" s="1001"/>
      <c r="G75" s="1001"/>
      <c r="H75" s="1001"/>
    </row>
    <row r="76" spans="1:9" s="160" customFormat="1" ht="9.75" x14ac:dyDescent="0.2">
      <c r="A76" s="972"/>
      <c r="B76" s="190"/>
      <c r="C76" s="330"/>
      <c r="D76" s="1002"/>
      <c r="E76" s="1002"/>
      <c r="I76" s="1001"/>
    </row>
    <row r="77" spans="1:9" x14ac:dyDescent="0.15">
      <c r="B77" s="190"/>
    </row>
    <row r="78" spans="1:9" x14ac:dyDescent="0.15">
      <c r="B78" s="190"/>
      <c r="G78" s="976"/>
    </row>
    <row r="79" spans="1:9" ht="9.75" x14ac:dyDescent="0.2">
      <c r="B79" s="1000"/>
      <c r="G79" s="976"/>
    </row>
    <row r="80" spans="1:9" ht="9.75" x14ac:dyDescent="0.2">
      <c r="B80" s="1000"/>
    </row>
    <row r="82" spans="2:2" ht="9.75" x14ac:dyDescent="0.2">
      <c r="B82" s="1000"/>
    </row>
    <row r="83" spans="2:2" ht="9.75" x14ac:dyDescent="0.2">
      <c r="B83" s="1000"/>
    </row>
    <row r="84" spans="2:2" ht="9.75" x14ac:dyDescent="0.2">
      <c r="B84" s="1000"/>
    </row>
    <row r="85" spans="2:2" ht="9.75" x14ac:dyDescent="0.2">
      <c r="B85" s="1000"/>
    </row>
    <row r="86" spans="2:2" ht="9.75" x14ac:dyDescent="0.2">
      <c r="B86" s="1000"/>
    </row>
    <row r="87" spans="2:2" x14ac:dyDescent="0.15">
      <c r="B87" s="190"/>
    </row>
    <row r="88" spans="2:2" ht="9.75" x14ac:dyDescent="0.2">
      <c r="B88" s="1000"/>
    </row>
    <row r="89" spans="2:2" ht="9.75" x14ac:dyDescent="0.2">
      <c r="B89" s="1000"/>
    </row>
    <row r="90" spans="2:2" ht="9.75" x14ac:dyDescent="0.2">
      <c r="B90" s="1000"/>
    </row>
    <row r="91" spans="2:2" ht="9.75" x14ac:dyDescent="0.2">
      <c r="B91" s="1000"/>
    </row>
  </sheetData>
  <sheetProtection selectLockedCells="1" selectUnlockedCells="1"/>
  <mergeCells count="8">
    <mergeCell ref="B1:E1"/>
    <mergeCell ref="B7:B8"/>
    <mergeCell ref="C7:E7"/>
    <mergeCell ref="A3:E3"/>
    <mergeCell ref="A4:E4"/>
    <mergeCell ref="A5:E5"/>
    <mergeCell ref="B6:E6"/>
    <mergeCell ref="A7:A8"/>
  </mergeCells>
  <phoneticPr fontId="33" type="noConversion"/>
  <printOptions horizontalCentered="1"/>
  <pageMargins left="0.78740157480314965" right="0.78740157480314965" top="0.78740157480314965" bottom="0.78740157480314965" header="0.51181102362204722" footer="0.51181102362204722"/>
  <pageSetup paperSize="9" scale="80" firstPageNumber="0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00B0F0"/>
    <pageSetUpPr fitToPage="1"/>
  </sheetPr>
  <dimension ref="A1:I31"/>
  <sheetViews>
    <sheetView workbookViewId="0">
      <pane ySplit="7" topLeftCell="A8" activePane="bottomLeft" state="frozen"/>
      <selection activeCell="B65" sqref="B65"/>
      <selection pane="bottomLeft" activeCell="C1" sqref="C1:I2"/>
    </sheetView>
  </sheetViews>
  <sheetFormatPr defaultColWidth="9.140625" defaultRowHeight="14.45" customHeight="1" x14ac:dyDescent="0.2"/>
  <cols>
    <col min="1" max="1" width="9.140625" style="8"/>
    <col min="2" max="2" width="5.140625" style="176" customWidth="1"/>
    <col min="3" max="3" width="50.42578125" style="12" customWidth="1"/>
    <col min="4" max="4" width="11.85546875" style="100" customWidth="1"/>
    <col min="5" max="5" width="12.7109375" style="100" customWidth="1"/>
    <col min="6" max="6" width="13.5703125" style="100" customWidth="1"/>
    <col min="7" max="9" width="0" style="101" hidden="1" customWidth="1"/>
    <col min="10" max="16384" width="9.140625" style="8"/>
  </cols>
  <sheetData>
    <row r="1" spans="1:9" ht="14.45" customHeight="1" x14ac:dyDescent="0.2">
      <c r="C1" s="1514" t="s">
        <v>1221</v>
      </c>
      <c r="D1" s="1514"/>
      <c r="E1" s="1514"/>
      <c r="F1" s="1514"/>
      <c r="G1" s="1514"/>
      <c r="H1" s="1514"/>
      <c r="I1" s="1514"/>
    </row>
    <row r="2" spans="1:9" ht="14.45" customHeight="1" x14ac:dyDescent="0.2">
      <c r="C2" s="1514"/>
      <c r="D2" s="1514"/>
      <c r="E2" s="1514"/>
      <c r="F2" s="1514"/>
      <c r="G2" s="1514"/>
      <c r="H2" s="1514"/>
      <c r="I2" s="1514"/>
    </row>
    <row r="3" spans="1:9" ht="14.45" customHeight="1" x14ac:dyDescent="0.2">
      <c r="B3" s="1515" t="s">
        <v>51</v>
      </c>
      <c r="C3" s="1502"/>
      <c r="D3" s="1502"/>
      <c r="E3" s="1502"/>
      <c r="F3" s="1502"/>
      <c r="G3" s="1502"/>
      <c r="H3" s="1502"/>
      <c r="I3" s="1502"/>
    </row>
    <row r="4" spans="1:9" s="9" customFormat="1" ht="14.45" customHeight="1" x14ac:dyDescent="0.2">
      <c r="B4" s="1516" t="s">
        <v>1016</v>
      </c>
      <c r="C4" s="1502"/>
      <c r="D4" s="1502"/>
      <c r="E4" s="1502"/>
      <c r="F4" s="1502"/>
      <c r="G4" s="1502"/>
      <c r="H4" s="1502"/>
      <c r="I4" s="1502"/>
    </row>
    <row r="5" spans="1:9" s="9" customFormat="1" ht="14.45" customHeight="1" x14ac:dyDescent="0.15">
      <c r="B5" s="125"/>
    </row>
    <row r="6" spans="1:9" ht="14.45" customHeight="1" thickBot="1" x14ac:dyDescent="0.25">
      <c r="B6" s="1457" t="s">
        <v>376</v>
      </c>
      <c r="C6" s="1502"/>
      <c r="D6" s="1502"/>
      <c r="E6" s="1502"/>
      <c r="F6" s="1502"/>
      <c r="G6" s="1502"/>
      <c r="H6" s="1502"/>
      <c r="I6" s="1502"/>
    </row>
    <row r="7" spans="1:9" s="10" customFormat="1" ht="36.75" customHeight="1" x14ac:dyDescent="0.2">
      <c r="B7" s="1517" t="s">
        <v>53</v>
      </c>
      <c r="C7" s="1519" t="s">
        <v>78</v>
      </c>
      <c r="D7" s="1521" t="s">
        <v>1017</v>
      </c>
      <c r="E7" s="1521"/>
      <c r="F7" s="1522"/>
      <c r="G7" s="116"/>
    </row>
    <row r="8" spans="1:9" s="10" customFormat="1" ht="40.9" customHeight="1" thickBot="1" x14ac:dyDescent="0.25">
      <c r="B8" s="1518"/>
      <c r="C8" s="1520"/>
      <c r="D8" s="627" t="s">
        <v>59</v>
      </c>
      <c r="E8" s="627" t="s">
        <v>60</v>
      </c>
      <c r="F8" s="628" t="s">
        <v>61</v>
      </c>
      <c r="G8" s="116"/>
    </row>
    <row r="9" spans="1:9" s="10" customFormat="1" ht="10.5" customHeight="1" x14ac:dyDescent="0.2">
      <c r="A9" s="625"/>
      <c r="B9" s="1263"/>
      <c r="C9" s="134"/>
      <c r="D9" s="135"/>
      <c r="E9" s="135"/>
      <c r="F9" s="280"/>
      <c r="G9" s="116"/>
    </row>
    <row r="10" spans="1:9" s="10" customFormat="1" ht="14.45" customHeight="1" x14ac:dyDescent="0.2">
      <c r="A10" s="625"/>
      <c r="B10" s="1264"/>
      <c r="C10" s="136" t="s">
        <v>79</v>
      </c>
      <c r="D10" s="135"/>
      <c r="E10" s="135"/>
      <c r="F10" s="280"/>
      <c r="G10" s="116"/>
    </row>
    <row r="11" spans="1:9" s="10" customFormat="1" ht="14.45" customHeight="1" x14ac:dyDescent="0.2">
      <c r="A11" s="625"/>
      <c r="B11" s="1264"/>
      <c r="C11" s="137" t="s">
        <v>765</v>
      </c>
      <c r="D11" s="966"/>
      <c r="E11" s="966"/>
      <c r="F11" s="302"/>
      <c r="G11" s="116"/>
    </row>
    <row r="12" spans="1:9" s="10" customFormat="1" ht="14.45" customHeight="1" x14ac:dyDescent="0.2">
      <c r="A12" s="625"/>
      <c r="B12" s="1264" t="s">
        <v>420</v>
      </c>
      <c r="C12" s="138" t="s">
        <v>1148</v>
      </c>
      <c r="D12" s="163">
        <v>0</v>
      </c>
      <c r="E12" s="163">
        <v>0</v>
      </c>
      <c r="F12" s="301">
        <f>SUM(D12:E12)</f>
        <v>0</v>
      </c>
      <c r="G12" s="116"/>
    </row>
    <row r="13" spans="1:9" s="10" customFormat="1" ht="14.45" customHeight="1" thickBot="1" x14ac:dyDescent="0.25">
      <c r="A13" s="625"/>
      <c r="B13" s="1264" t="s">
        <v>428</v>
      </c>
      <c r="C13" s="138" t="s">
        <v>237</v>
      </c>
      <c r="D13" s="163">
        <v>0</v>
      </c>
      <c r="E13" s="163">
        <v>0</v>
      </c>
      <c r="F13" s="301">
        <f>SUM(D13:E13)</f>
        <v>0</v>
      </c>
      <c r="G13" s="116"/>
    </row>
    <row r="14" spans="1:9" s="10" customFormat="1" ht="14.45" customHeight="1" thickBot="1" x14ac:dyDescent="0.25">
      <c r="B14" s="1265" t="s">
        <v>429</v>
      </c>
      <c r="C14" s="287" t="s">
        <v>767</v>
      </c>
      <c r="D14" s="528">
        <f>SUM(D12:D13)</f>
        <v>0</v>
      </c>
      <c r="E14" s="528">
        <f>SUM(E12:E13)</f>
        <v>0</v>
      </c>
      <c r="F14" s="529">
        <f>SUM(F12:F13)</f>
        <v>0</v>
      </c>
      <c r="G14" s="116"/>
    </row>
    <row r="15" spans="1:9" s="10" customFormat="1" ht="14.45" customHeight="1" thickBot="1" x14ac:dyDescent="0.25">
      <c r="A15" s="625"/>
      <c r="B15" s="1264"/>
      <c r="C15" s="139"/>
      <c r="D15" s="131"/>
      <c r="E15" s="131"/>
      <c r="F15" s="282"/>
      <c r="G15" s="116"/>
    </row>
    <row r="16" spans="1:9" s="10" customFormat="1" ht="14.45" customHeight="1" thickBot="1" x14ac:dyDescent="0.25">
      <c r="B16" s="1265" t="s">
        <v>430</v>
      </c>
      <c r="C16" s="287" t="s">
        <v>238</v>
      </c>
      <c r="D16" s="528">
        <v>0</v>
      </c>
      <c r="E16" s="528">
        <v>0</v>
      </c>
      <c r="F16" s="528">
        <f>D16+E16</f>
        <v>0</v>
      </c>
      <c r="G16" s="170" t="e">
        <f>#REF!+#REF!</f>
        <v>#REF!</v>
      </c>
      <c r="H16" s="170" t="e">
        <f>#REF!+#REF!</f>
        <v>#REF!</v>
      </c>
      <c r="I16" s="170" t="e">
        <f>#REF!+#REF!</f>
        <v>#REF!</v>
      </c>
    </row>
    <row r="17" spans="1:9" s="10" customFormat="1" ht="14.45" customHeight="1" thickBot="1" x14ac:dyDescent="0.25">
      <c r="A17" s="625"/>
      <c r="B17" s="1264"/>
      <c r="C17" s="139"/>
      <c r="D17" s="131"/>
      <c r="E17" s="131"/>
      <c r="F17" s="131"/>
      <c r="G17" s="116"/>
    </row>
    <row r="18" spans="1:9" s="10" customFormat="1" ht="14.45" customHeight="1" thickBot="1" x14ac:dyDescent="0.25">
      <c r="B18" s="1265" t="s">
        <v>431</v>
      </c>
      <c r="C18" s="287" t="s">
        <v>766</v>
      </c>
      <c r="D18" s="528">
        <v>0</v>
      </c>
      <c r="E18" s="528">
        <v>0</v>
      </c>
      <c r="F18" s="529">
        <f>D18+E18</f>
        <v>0</v>
      </c>
      <c r="G18" s="116"/>
    </row>
    <row r="19" spans="1:9" s="10" customFormat="1" ht="12" customHeight="1" x14ac:dyDescent="0.2">
      <c r="A19" s="625"/>
      <c r="B19" s="1264"/>
      <c r="C19" s="140"/>
      <c r="D19" s="953"/>
      <c r="E19" s="953"/>
      <c r="F19" s="910"/>
      <c r="G19" s="116"/>
    </row>
    <row r="20" spans="1:9" s="9" customFormat="1" ht="14.25" customHeight="1" x14ac:dyDescent="0.2">
      <c r="A20" s="304"/>
      <c r="B20" s="1264"/>
      <c r="C20" s="335" t="s">
        <v>705</v>
      </c>
      <c r="D20" s="911"/>
      <c r="E20" s="911"/>
      <c r="F20" s="669"/>
      <c r="G20" s="125"/>
    </row>
    <row r="21" spans="1:9" s="9" customFormat="1" ht="36.75" customHeight="1" x14ac:dyDescent="0.2">
      <c r="A21" s="304"/>
      <c r="B21" s="1264" t="s">
        <v>432</v>
      </c>
      <c r="C21" s="534" t="s">
        <v>862</v>
      </c>
      <c r="D21" s="163">
        <v>630761</v>
      </c>
      <c r="E21" s="163">
        <v>0</v>
      </c>
      <c r="F21" s="301">
        <f>D21+E21</f>
        <v>630761</v>
      </c>
      <c r="G21" s="125"/>
    </row>
    <row r="22" spans="1:9" s="9" customFormat="1" ht="26.25" customHeight="1" thickBot="1" x14ac:dyDescent="0.25">
      <c r="A22" s="304"/>
      <c r="B22" s="1264">
        <v>7</v>
      </c>
      <c r="C22" s="550" t="s">
        <v>726</v>
      </c>
      <c r="D22" s="163">
        <v>259555</v>
      </c>
      <c r="E22" s="163">
        <v>0</v>
      </c>
      <c r="F22" s="301">
        <f>D22+E22</f>
        <v>259555</v>
      </c>
      <c r="G22" s="125"/>
    </row>
    <row r="23" spans="1:9" ht="14.45" customHeight="1" thickBot="1" x14ac:dyDescent="0.25">
      <c r="A23" s="164"/>
      <c r="B23" s="1265" t="s">
        <v>434</v>
      </c>
      <c r="C23" s="821" t="s">
        <v>763</v>
      </c>
      <c r="D23" s="957">
        <f>SUM(D21:D22)</f>
        <v>890316</v>
      </c>
      <c r="E23" s="957">
        <f>SUM(E21:E22)</f>
        <v>0</v>
      </c>
      <c r="F23" s="958">
        <f>SUM(F21:F22)</f>
        <v>890316</v>
      </c>
      <c r="G23" s="100"/>
      <c r="H23" s="8"/>
      <c r="I23" s="8"/>
    </row>
    <row r="24" spans="1:9" ht="14.45" customHeight="1" thickBot="1" x14ac:dyDescent="0.25">
      <c r="A24" s="626"/>
      <c r="B24" s="1264"/>
      <c r="C24" s="139"/>
      <c r="D24" s="911"/>
      <c r="E24" s="911"/>
      <c r="F24" s="669"/>
      <c r="G24" s="100"/>
      <c r="H24" s="8"/>
      <c r="I24" s="8"/>
    </row>
    <row r="25" spans="1:9" ht="14.45" customHeight="1" thickBot="1" x14ac:dyDescent="0.25">
      <c r="A25" s="164"/>
      <c r="B25" s="1265" t="s">
        <v>435</v>
      </c>
      <c r="C25" s="287" t="s">
        <v>764</v>
      </c>
      <c r="D25" s="957">
        <v>0</v>
      </c>
      <c r="E25" s="957">
        <v>0</v>
      </c>
      <c r="F25" s="958">
        <f>D25+E25</f>
        <v>0</v>
      </c>
      <c r="G25" s="100"/>
      <c r="H25" s="8"/>
      <c r="I25" s="8"/>
    </row>
    <row r="26" spans="1:9" ht="14.45" customHeight="1" x14ac:dyDescent="0.2">
      <c r="A26" s="626"/>
      <c r="B26" s="1264"/>
      <c r="C26" s="139"/>
      <c r="D26" s="911"/>
      <c r="E26" s="911"/>
      <c r="F26" s="911"/>
      <c r="G26" s="100"/>
      <c r="H26" s="8"/>
      <c r="I26" s="8"/>
    </row>
    <row r="27" spans="1:9" s="10" customFormat="1" ht="14.45" customHeight="1" x14ac:dyDescent="0.2">
      <c r="A27" s="625"/>
      <c r="B27" s="1264"/>
      <c r="C27" s="141" t="s">
        <v>90</v>
      </c>
      <c r="D27" s="670"/>
      <c r="E27" s="670"/>
      <c r="F27" s="671"/>
      <c r="G27" s="116"/>
    </row>
    <row r="28" spans="1:9" s="10" customFormat="1" ht="14.45" customHeight="1" thickBot="1" x14ac:dyDescent="0.25">
      <c r="A28" s="625"/>
      <c r="B28" s="1264" t="s">
        <v>464</v>
      </c>
      <c r="C28" s="12" t="s">
        <v>91</v>
      </c>
      <c r="D28" s="1086">
        <v>0</v>
      </c>
      <c r="E28" s="955">
        <v>2628</v>
      </c>
      <c r="F28" s="956">
        <f>SUM(E28)</f>
        <v>2628</v>
      </c>
      <c r="G28" s="116"/>
    </row>
    <row r="29" spans="1:9" s="10" customFormat="1" ht="14.45" customHeight="1" thickBot="1" x14ac:dyDescent="0.25">
      <c r="A29" s="889"/>
      <c r="B29" s="1265" t="s">
        <v>465</v>
      </c>
      <c r="C29" s="287" t="s">
        <v>92</v>
      </c>
      <c r="D29" s="957">
        <f>SUM(D28:D28)</f>
        <v>0</v>
      </c>
      <c r="E29" s="957">
        <f>SUM(E28:E28)</f>
        <v>2628</v>
      </c>
      <c r="F29" s="958">
        <f>SUM(F28:F28)</f>
        <v>2628</v>
      </c>
      <c r="G29" s="135"/>
    </row>
    <row r="30" spans="1:9" s="10" customFormat="1" ht="15.75" customHeight="1" thickBot="1" x14ac:dyDescent="0.25">
      <c r="A30" s="625"/>
      <c r="B30" s="1264"/>
      <c r="C30" s="139"/>
      <c r="D30" s="954"/>
      <c r="E30" s="954"/>
      <c r="F30" s="959"/>
      <c r="G30" s="116"/>
    </row>
    <row r="31" spans="1:9" s="10" customFormat="1" ht="14.45" customHeight="1" thickBot="1" x14ac:dyDescent="0.25">
      <c r="A31" s="889"/>
      <c r="B31" s="1265" t="s">
        <v>466</v>
      </c>
      <c r="C31" s="287" t="s">
        <v>93</v>
      </c>
      <c r="D31" s="957">
        <f t="shared" ref="D31:I31" si="0">D14+D23+D25+D29+D18+D16</f>
        <v>890316</v>
      </c>
      <c r="E31" s="957">
        <f t="shared" si="0"/>
        <v>2628</v>
      </c>
      <c r="F31" s="958">
        <f t="shared" si="0"/>
        <v>892944</v>
      </c>
      <c r="G31" s="170" t="e">
        <f t="shared" si="0"/>
        <v>#REF!</v>
      </c>
      <c r="H31" s="170" t="e">
        <f t="shared" si="0"/>
        <v>#REF!</v>
      </c>
      <c r="I31" s="170" t="e">
        <f t="shared" si="0"/>
        <v>#REF!</v>
      </c>
    </row>
  </sheetData>
  <sheetProtection selectLockedCells="1" selectUnlockedCells="1"/>
  <mergeCells count="7">
    <mergeCell ref="C1:I2"/>
    <mergeCell ref="B3:I3"/>
    <mergeCell ref="B4:I4"/>
    <mergeCell ref="B7:B8"/>
    <mergeCell ref="C7:C8"/>
    <mergeCell ref="D7:F7"/>
    <mergeCell ref="B6:I6"/>
  </mergeCells>
  <phoneticPr fontId="33" type="noConversion"/>
  <pageMargins left="0.19685039370078741" right="0.19685039370078741" top="0.39370078740157483" bottom="0.39370078740157483" header="0.51181102362204722" footer="0.51181102362204722"/>
  <pageSetup paperSize="9" scale="99" firstPageNumber="0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00B0F0"/>
    <pageSetUpPr fitToPage="1"/>
  </sheetPr>
  <dimension ref="A1:Q80"/>
  <sheetViews>
    <sheetView topLeftCell="B1" workbookViewId="0">
      <selection activeCell="C1" sqref="C1:G1"/>
    </sheetView>
  </sheetViews>
  <sheetFormatPr defaultColWidth="9.140625" defaultRowHeight="12" x14ac:dyDescent="0.2"/>
  <cols>
    <col min="1" max="1" width="3.7109375" style="96" hidden="1" customWidth="1"/>
    <col min="2" max="2" width="3.7109375" style="96" customWidth="1"/>
    <col min="3" max="3" width="5.7109375" style="98" customWidth="1"/>
    <col min="4" max="4" width="60" style="94" customWidth="1"/>
    <col min="5" max="5" width="9" style="93" customWidth="1"/>
    <col min="6" max="6" width="9.140625" style="93"/>
    <col min="7" max="7" width="9.7109375" style="93" customWidth="1"/>
    <col min="8" max="16384" width="9.140625" style="11"/>
  </cols>
  <sheetData>
    <row r="1" spans="1:17" x14ac:dyDescent="0.2">
      <c r="C1" s="1523" t="s">
        <v>1222</v>
      </c>
      <c r="D1" s="1523"/>
      <c r="E1" s="1523"/>
      <c r="F1" s="1523"/>
      <c r="G1" s="1523"/>
    </row>
    <row r="2" spans="1:17" x14ac:dyDescent="0.2">
      <c r="C2" s="1112"/>
      <c r="D2" s="1112"/>
      <c r="E2" s="1112"/>
      <c r="F2" s="1112"/>
      <c r="G2" s="1112"/>
    </row>
    <row r="3" spans="1:17" ht="13.5" customHeight="1" x14ac:dyDescent="0.2">
      <c r="C3" s="1529" t="s">
        <v>774</v>
      </c>
      <c r="D3" s="1529"/>
      <c r="E3" s="1529"/>
      <c r="F3" s="1529"/>
      <c r="G3" s="1529"/>
    </row>
    <row r="4" spans="1:17" x14ac:dyDescent="0.2">
      <c r="C4" s="1530" t="s">
        <v>1015</v>
      </c>
      <c r="D4" s="1530"/>
      <c r="E4" s="1530"/>
      <c r="F4" s="1531"/>
      <c r="G4" s="1531"/>
    </row>
    <row r="5" spans="1:17" x14ac:dyDescent="0.2">
      <c r="C5" s="1114"/>
      <c r="D5" s="1114"/>
      <c r="E5" s="1114"/>
      <c r="F5" s="1115"/>
      <c r="G5" s="1115"/>
    </row>
    <row r="6" spans="1:17" ht="12.75" x14ac:dyDescent="0.2">
      <c r="C6" s="1114"/>
      <c r="D6" s="1524" t="s">
        <v>246</v>
      </c>
      <c r="E6" s="1525"/>
      <c r="F6" s="1525"/>
      <c r="G6" s="1525"/>
    </row>
    <row r="7" spans="1:17" ht="27" customHeight="1" x14ac:dyDescent="0.2">
      <c r="C7" s="1526" t="s">
        <v>72</v>
      </c>
      <c r="D7" s="1527" t="s">
        <v>78</v>
      </c>
      <c r="E7" s="1528" t="s">
        <v>1012</v>
      </c>
      <c r="F7" s="1528"/>
      <c r="G7" s="1528"/>
      <c r="I7" s="695"/>
    </row>
    <row r="8" spans="1:17" s="7" customFormat="1" ht="42.75" customHeight="1" x14ac:dyDescent="0.2">
      <c r="A8" s="97"/>
      <c r="B8" s="97"/>
      <c r="C8" s="1526"/>
      <c r="D8" s="1527"/>
      <c r="E8" s="1113" t="s">
        <v>59</v>
      </c>
      <c r="F8" s="1113" t="s">
        <v>60</v>
      </c>
      <c r="G8" s="1113" t="s">
        <v>61</v>
      </c>
    </row>
    <row r="9" spans="1:17" ht="14.25" customHeight="1" x14ac:dyDescent="0.2">
      <c r="C9" s="633"/>
      <c r="D9" s="506" t="s">
        <v>79</v>
      </c>
      <c r="E9" s="507"/>
      <c r="F9" s="95"/>
      <c r="G9" s="508"/>
      <c r="H9" s="352"/>
    </row>
    <row r="10" spans="1:17" ht="28.9" customHeight="1" x14ac:dyDescent="0.2">
      <c r="B10" s="631"/>
      <c r="C10" s="634"/>
      <c r="D10" s="526" t="s">
        <v>395</v>
      </c>
      <c r="E10" s="515"/>
      <c r="F10" s="527"/>
      <c r="G10" s="515"/>
      <c r="H10" s="352"/>
    </row>
    <row r="11" spans="1:17" x14ac:dyDescent="0.2">
      <c r="B11" s="631"/>
      <c r="C11" s="1103" t="s">
        <v>420</v>
      </c>
      <c r="D11" s="509" t="s">
        <v>377</v>
      </c>
      <c r="E11" s="372"/>
      <c r="F11" s="95"/>
      <c r="G11" s="372"/>
      <c r="H11" s="352"/>
    </row>
    <row r="12" spans="1:17" x14ac:dyDescent="0.2">
      <c r="B12" s="631"/>
      <c r="C12" s="1103" t="s">
        <v>428</v>
      </c>
      <c r="D12" s="509" t="s">
        <v>1196</v>
      </c>
      <c r="E12" s="663"/>
      <c r="F12" s="95">
        <v>10000</v>
      </c>
      <c r="G12" s="372">
        <f>SUM(E12:F12)</f>
        <v>10000</v>
      </c>
      <c r="H12" s="352"/>
      <c r="N12" s="566"/>
    </row>
    <row r="13" spans="1:17" x14ac:dyDescent="0.2">
      <c r="B13" s="631"/>
      <c r="C13" s="1103" t="s">
        <v>429</v>
      </c>
      <c r="D13" s="509" t="s">
        <v>1197</v>
      </c>
      <c r="E13" s="663"/>
      <c r="F13" s="95">
        <v>15000</v>
      </c>
      <c r="G13" s="372">
        <f>SUM(E13:F13)</f>
        <v>15000</v>
      </c>
      <c r="H13" s="352"/>
    </row>
    <row r="14" spans="1:17" x14ac:dyDescent="0.2">
      <c r="B14" s="631"/>
      <c r="C14" s="1103" t="s">
        <v>431</v>
      </c>
      <c r="D14" s="509" t="s">
        <v>378</v>
      </c>
      <c r="E14" s="372"/>
      <c r="F14" s="95"/>
      <c r="G14" s="372">
        <f t="shared" ref="G14:G21" si="0">SUM(E14:F14)</f>
        <v>0</v>
      </c>
      <c r="H14" s="352"/>
      <c r="L14" s="566"/>
      <c r="Q14" s="566"/>
    </row>
    <row r="15" spans="1:17" x14ac:dyDescent="0.2">
      <c r="B15" s="631"/>
      <c r="C15" s="1103" t="s">
        <v>432</v>
      </c>
      <c r="D15" s="510" t="s">
        <v>379</v>
      </c>
      <c r="E15" s="372"/>
      <c r="F15" s="95">
        <v>2900</v>
      </c>
      <c r="G15" s="372">
        <f t="shared" si="0"/>
        <v>2900</v>
      </c>
      <c r="H15" s="352"/>
    </row>
    <row r="16" spans="1:17" ht="13.5" customHeight="1" x14ac:dyDescent="0.2">
      <c r="B16" s="631"/>
      <c r="C16" s="1103" t="s">
        <v>433</v>
      </c>
      <c r="D16" s="510" t="s">
        <v>408</v>
      </c>
      <c r="E16" s="372">
        <v>1350</v>
      </c>
      <c r="F16" s="372"/>
      <c r="G16" s="372">
        <f t="shared" si="0"/>
        <v>1350</v>
      </c>
      <c r="H16" s="352"/>
    </row>
    <row r="17" spans="1:9" ht="13.5" customHeight="1" x14ac:dyDescent="0.2">
      <c r="B17" s="631"/>
      <c r="C17" s="1103" t="s">
        <v>434</v>
      </c>
      <c r="D17" s="531" t="s">
        <v>251</v>
      </c>
      <c r="E17" s="684"/>
      <c r="F17" s="683"/>
      <c r="G17" s="684">
        <f t="shared" si="0"/>
        <v>0</v>
      </c>
      <c r="H17" s="352"/>
    </row>
    <row r="18" spans="1:9" ht="13.5" customHeight="1" x14ac:dyDescent="0.2">
      <c r="B18" s="631"/>
      <c r="C18" s="1103" t="s">
        <v>435</v>
      </c>
      <c r="D18" s="531" t="s">
        <v>730</v>
      </c>
      <c r="E18" s="684"/>
      <c r="F18" s="683">
        <v>1732</v>
      </c>
      <c r="G18" s="684">
        <f t="shared" si="0"/>
        <v>1732</v>
      </c>
      <c r="H18" s="352"/>
    </row>
    <row r="19" spans="1:9" ht="13.5" customHeight="1" x14ac:dyDescent="0.2">
      <c r="B19" s="631"/>
      <c r="C19" s="1103" t="s">
        <v>464</v>
      </c>
      <c r="D19" s="531" t="s">
        <v>920</v>
      </c>
      <c r="E19" s="684"/>
      <c r="F19" s="683">
        <v>451</v>
      </c>
      <c r="G19" s="684">
        <f t="shared" si="0"/>
        <v>451</v>
      </c>
      <c r="H19" s="566"/>
    </row>
    <row r="20" spans="1:9" ht="13.5" customHeight="1" x14ac:dyDescent="0.2">
      <c r="B20" s="631"/>
      <c r="C20" s="1103" t="s">
        <v>465</v>
      </c>
      <c r="D20" s="1105" t="s">
        <v>1155</v>
      </c>
      <c r="E20" s="684"/>
      <c r="F20" s="683">
        <v>130</v>
      </c>
      <c r="G20" s="684">
        <f t="shared" si="0"/>
        <v>130</v>
      </c>
      <c r="H20" s="566"/>
    </row>
    <row r="21" spans="1:9" ht="13.5" customHeight="1" thickBot="1" x14ac:dyDescent="0.25">
      <c r="B21" s="631"/>
      <c r="C21" s="1103" t="s">
        <v>466</v>
      </c>
      <c r="D21" s="531" t="s">
        <v>1156</v>
      </c>
      <c r="E21" s="684"/>
      <c r="F21" s="683">
        <v>290</v>
      </c>
      <c r="G21" s="684">
        <f t="shared" si="0"/>
        <v>290</v>
      </c>
      <c r="H21" s="566"/>
    </row>
    <row r="22" spans="1:9" ht="15" customHeight="1" thickBot="1" x14ac:dyDescent="0.25">
      <c r="B22" s="631"/>
      <c r="C22" s="1104" t="s">
        <v>467</v>
      </c>
      <c r="D22" s="567" t="s">
        <v>396</v>
      </c>
      <c r="E22" s="714">
        <f>SUM(E12:E18)</f>
        <v>1350</v>
      </c>
      <c r="F22" s="714">
        <f>SUM(F12:F21)</f>
        <v>30503</v>
      </c>
      <c r="G22" s="717">
        <f>SUM(G12:G21)</f>
        <v>31853</v>
      </c>
      <c r="H22" s="566"/>
    </row>
    <row r="23" spans="1:9" ht="15" customHeight="1" x14ac:dyDescent="0.2">
      <c r="B23" s="629"/>
      <c r="C23" s="635"/>
      <c r="D23" s="513"/>
      <c r="E23" s="599"/>
      <c r="F23" s="600"/>
      <c r="G23" s="599"/>
      <c r="H23" s="566"/>
    </row>
    <row r="24" spans="1:9" x14ac:dyDescent="0.2">
      <c r="B24" s="629"/>
      <c r="C24" s="635"/>
      <c r="D24" s="513" t="s">
        <v>397</v>
      </c>
      <c r="E24" s="372"/>
      <c r="F24" s="511"/>
      <c r="G24" s="372"/>
      <c r="H24" s="566"/>
    </row>
    <row r="25" spans="1:9" s="7" customFormat="1" ht="15.6" customHeight="1" x14ac:dyDescent="0.2">
      <c r="A25" s="97"/>
      <c r="B25" s="630"/>
      <c r="C25" s="635" t="s">
        <v>468</v>
      </c>
      <c r="D25" s="514" t="s">
        <v>409</v>
      </c>
      <c r="E25" s="372"/>
      <c r="F25" s="511"/>
      <c r="G25" s="372">
        <f>E25</f>
        <v>0</v>
      </c>
      <c r="H25" s="351"/>
      <c r="I25" s="689"/>
    </row>
    <row r="26" spans="1:9" s="7" customFormat="1" ht="12" customHeight="1" x14ac:dyDescent="0.2">
      <c r="A26" s="97"/>
      <c r="B26" s="630"/>
      <c r="C26" s="635" t="s">
        <v>469</v>
      </c>
      <c r="D26" s="514" t="s">
        <v>255</v>
      </c>
      <c r="E26" s="372">
        <v>28006</v>
      </c>
      <c r="F26" s="511"/>
      <c r="G26" s="372">
        <f t="shared" ref="G26:G31" si="1">SUM(E26:F26)</f>
        <v>28006</v>
      </c>
      <c r="H26" s="351"/>
      <c r="I26" s="689"/>
    </row>
    <row r="27" spans="1:9" s="7" customFormat="1" ht="12" customHeight="1" x14ac:dyDescent="0.2">
      <c r="A27" s="97"/>
      <c r="B27" s="630"/>
      <c r="C27" s="635" t="s">
        <v>470</v>
      </c>
      <c r="D27" s="514" t="s">
        <v>708</v>
      </c>
      <c r="E27" s="372"/>
      <c r="F27" s="511"/>
      <c r="G27" s="372">
        <f t="shared" si="1"/>
        <v>0</v>
      </c>
      <c r="H27" s="351"/>
      <c r="I27" s="689"/>
    </row>
    <row r="28" spans="1:9" s="7" customFormat="1" x14ac:dyDescent="0.2">
      <c r="A28" s="97"/>
      <c r="B28" s="630"/>
      <c r="C28" s="635" t="s">
        <v>471</v>
      </c>
      <c r="D28" s="512" t="s">
        <v>1154</v>
      </c>
      <c r="E28" s="372"/>
      <c r="F28" s="511"/>
      <c r="G28" s="372">
        <f t="shared" si="1"/>
        <v>0</v>
      </c>
      <c r="H28" s="351"/>
      <c r="I28" s="689"/>
    </row>
    <row r="29" spans="1:9" s="7" customFormat="1" x14ac:dyDescent="0.2">
      <c r="A29" s="97"/>
      <c r="B29" s="630"/>
      <c r="C29" s="635" t="s">
        <v>472</v>
      </c>
      <c r="D29" s="512" t="s">
        <v>253</v>
      </c>
      <c r="E29" s="372"/>
      <c r="F29" s="511">
        <v>128852</v>
      </c>
      <c r="G29" s="372">
        <f t="shared" si="1"/>
        <v>128852</v>
      </c>
      <c r="H29" s="351"/>
      <c r="I29" s="689"/>
    </row>
    <row r="30" spans="1:9" s="7" customFormat="1" x14ac:dyDescent="0.2">
      <c r="A30" s="97"/>
      <c r="B30" s="630"/>
      <c r="C30" s="635" t="s">
        <v>473</v>
      </c>
      <c r="D30" s="512" t="s">
        <v>737</v>
      </c>
      <c r="E30" s="372"/>
      <c r="F30" s="511"/>
      <c r="G30" s="372">
        <f t="shared" si="1"/>
        <v>0</v>
      </c>
      <c r="H30" s="351"/>
      <c r="I30" s="689"/>
    </row>
    <row r="31" spans="1:9" s="7" customFormat="1" x14ac:dyDescent="0.2">
      <c r="A31" s="97"/>
      <c r="B31" s="630"/>
      <c r="C31" s="635" t="s">
        <v>474</v>
      </c>
      <c r="D31" s="512" t="s">
        <v>799</v>
      </c>
      <c r="E31" s="372"/>
      <c r="F31" s="511"/>
      <c r="G31" s="372">
        <f t="shared" si="1"/>
        <v>0</v>
      </c>
      <c r="H31" s="351"/>
      <c r="I31" s="689"/>
    </row>
    <row r="32" spans="1:9" s="7" customFormat="1" x14ac:dyDescent="0.2">
      <c r="A32" s="97"/>
      <c r="B32" s="630"/>
      <c r="C32" s="635" t="s">
        <v>475</v>
      </c>
      <c r="D32" s="462" t="s">
        <v>868</v>
      </c>
      <c r="E32" s="515"/>
      <c r="F32" s="715"/>
      <c r="G32" s="515">
        <f>E32+F32</f>
        <v>0</v>
      </c>
      <c r="H32" s="351"/>
      <c r="I32" s="689"/>
    </row>
    <row r="33" spans="1:9" s="7" customFormat="1" x14ac:dyDescent="0.2">
      <c r="A33" s="97"/>
      <c r="B33" s="630"/>
      <c r="C33" s="635" t="s">
        <v>476</v>
      </c>
      <c r="D33" s="462" t="s">
        <v>917</v>
      </c>
      <c r="E33" s="515"/>
      <c r="F33" s="715"/>
      <c r="G33" s="515">
        <f>E33+F33</f>
        <v>0</v>
      </c>
      <c r="H33" s="351"/>
      <c r="I33" s="689"/>
    </row>
    <row r="34" spans="1:9" s="7" customFormat="1" x14ac:dyDescent="0.2">
      <c r="A34" s="97"/>
      <c r="B34" s="630"/>
      <c r="C34" s="635" t="s">
        <v>477</v>
      </c>
      <c r="D34" s="462" t="s">
        <v>254</v>
      </c>
      <c r="E34" s="515"/>
      <c r="F34" s="715"/>
      <c r="G34" s="515">
        <f>E34+F34</f>
        <v>0</v>
      </c>
      <c r="H34" s="351"/>
      <c r="I34" s="689"/>
    </row>
    <row r="35" spans="1:9" s="7" customFormat="1" x14ac:dyDescent="0.2">
      <c r="A35" s="97"/>
      <c r="B35" s="630"/>
      <c r="C35" s="635" t="s">
        <v>478</v>
      </c>
      <c r="D35" s="462" t="s">
        <v>256</v>
      </c>
      <c r="E35" s="515"/>
      <c r="F35" s="715">
        <v>100</v>
      </c>
      <c r="G35" s="515">
        <f>E35+F35</f>
        <v>100</v>
      </c>
      <c r="H35" s="351"/>
      <c r="I35" s="689"/>
    </row>
    <row r="36" spans="1:9" s="7" customFormat="1" x14ac:dyDescent="0.2">
      <c r="A36" s="97"/>
      <c r="B36" s="630"/>
      <c r="C36" s="635" t="s">
        <v>479</v>
      </c>
      <c r="D36" s="512" t="s">
        <v>257</v>
      </c>
      <c r="E36" s="515"/>
      <c r="F36" s="715">
        <v>500</v>
      </c>
      <c r="G36" s="515">
        <f>F36</f>
        <v>500</v>
      </c>
      <c r="H36" s="351"/>
      <c r="I36" s="689"/>
    </row>
    <row r="37" spans="1:9" s="7" customFormat="1" x14ac:dyDescent="0.2">
      <c r="A37" s="97"/>
      <c r="B37" s="630"/>
      <c r="C37" s="635" t="s">
        <v>488</v>
      </c>
      <c r="D37" s="512" t="s">
        <v>824</v>
      </c>
      <c r="E37" s="515"/>
      <c r="F37" s="715">
        <v>1000</v>
      </c>
      <c r="G37" s="515">
        <f>SUM(E37:F37)</f>
        <v>1000</v>
      </c>
      <c r="H37" s="553"/>
      <c r="I37" s="689"/>
    </row>
    <row r="38" spans="1:9" s="7" customFormat="1" x14ac:dyDescent="0.2">
      <c r="A38" s="97"/>
      <c r="B38" s="630"/>
      <c r="C38" s="635" t="s">
        <v>489</v>
      </c>
      <c r="D38" s="512" t="s">
        <v>155</v>
      </c>
      <c r="E38" s="515"/>
      <c r="F38" s="715"/>
      <c r="G38" s="515">
        <f t="shared" ref="G38:G56" si="2">E38+F38</f>
        <v>0</v>
      </c>
      <c r="H38" s="351"/>
      <c r="I38" s="689"/>
    </row>
    <row r="39" spans="1:9" s="7" customFormat="1" x14ac:dyDescent="0.2">
      <c r="A39" s="97"/>
      <c r="B39" s="630"/>
      <c r="C39" s="635" t="s">
        <v>490</v>
      </c>
      <c r="D39" s="512" t="s">
        <v>156</v>
      </c>
      <c r="E39" s="515"/>
      <c r="F39" s="715">
        <v>1930</v>
      </c>
      <c r="G39" s="515">
        <f t="shared" si="2"/>
        <v>1930</v>
      </c>
      <c r="H39" s="351"/>
      <c r="I39" s="689"/>
    </row>
    <row r="40" spans="1:9" s="7" customFormat="1" x14ac:dyDescent="0.2">
      <c r="A40" s="97"/>
      <c r="B40" s="630"/>
      <c r="C40" s="635" t="s">
        <v>491</v>
      </c>
      <c r="D40" s="512" t="s">
        <v>239</v>
      </c>
      <c r="E40" s="515"/>
      <c r="F40" s="715"/>
      <c r="G40" s="515">
        <f t="shared" si="2"/>
        <v>0</v>
      </c>
      <c r="H40" s="351"/>
      <c r="I40" s="689"/>
    </row>
    <row r="41" spans="1:9" s="7" customFormat="1" x14ac:dyDescent="0.2">
      <c r="A41" s="97"/>
      <c r="B41" s="630"/>
      <c r="C41" s="635" t="s">
        <v>492</v>
      </c>
      <c r="D41" s="512" t="s">
        <v>240</v>
      </c>
      <c r="E41" s="515"/>
      <c r="F41" s="715"/>
      <c r="G41" s="515">
        <f t="shared" si="2"/>
        <v>0</v>
      </c>
      <c r="H41" s="351"/>
      <c r="I41" s="689"/>
    </row>
    <row r="42" spans="1:9" s="7" customFormat="1" x14ac:dyDescent="0.2">
      <c r="A42" s="97"/>
      <c r="B42" s="630"/>
      <c r="C42" s="635" t="s">
        <v>493</v>
      </c>
      <c r="D42" s="512" t="s">
        <v>921</v>
      </c>
      <c r="E42" s="515"/>
      <c r="F42" s="716"/>
      <c r="G42" s="515">
        <f t="shared" si="2"/>
        <v>0</v>
      </c>
      <c r="H42" s="351"/>
      <c r="I42" s="689"/>
    </row>
    <row r="43" spans="1:9" s="7" customFormat="1" x14ac:dyDescent="0.2">
      <c r="A43" s="97"/>
      <c r="B43" s="630"/>
      <c r="C43" s="635" t="s">
        <v>494</v>
      </c>
      <c r="D43" s="512" t="s">
        <v>691</v>
      </c>
      <c r="E43" s="515"/>
      <c r="F43" s="715"/>
      <c r="G43" s="515">
        <f t="shared" si="2"/>
        <v>0</v>
      </c>
      <c r="H43" s="351"/>
      <c r="I43" s="689"/>
    </row>
    <row r="44" spans="1:9" s="7" customFormat="1" x14ac:dyDescent="0.2">
      <c r="A44" s="97"/>
      <c r="B44" s="630"/>
      <c r="C44" s="635" t="s">
        <v>495</v>
      </c>
      <c r="D44" s="512" t="s">
        <v>706</v>
      </c>
      <c r="E44" s="515"/>
      <c r="F44" s="715"/>
      <c r="G44" s="515">
        <f t="shared" si="2"/>
        <v>0</v>
      </c>
      <c r="H44" s="351"/>
      <c r="I44" s="689"/>
    </row>
    <row r="45" spans="1:9" s="7" customFormat="1" ht="12.75" customHeight="1" x14ac:dyDescent="0.2">
      <c r="A45" s="97"/>
      <c r="B45" s="630"/>
      <c r="C45" s="635" t="s">
        <v>496</v>
      </c>
      <c r="D45" s="512" t="s">
        <v>740</v>
      </c>
      <c r="E45" s="515"/>
      <c r="F45" s="715">
        <v>900</v>
      </c>
      <c r="G45" s="515">
        <f t="shared" si="2"/>
        <v>900</v>
      </c>
      <c r="H45" s="351"/>
      <c r="I45" s="689"/>
    </row>
    <row r="46" spans="1:9" s="7" customFormat="1" x14ac:dyDescent="0.2">
      <c r="A46" s="97"/>
      <c r="B46" s="630"/>
      <c r="C46" s="635" t="s">
        <v>545</v>
      </c>
      <c r="D46" s="532" t="s">
        <v>707</v>
      </c>
      <c r="E46" s="533"/>
      <c r="F46" s="687"/>
      <c r="G46" s="533">
        <f t="shared" si="2"/>
        <v>0</v>
      </c>
      <c r="H46" s="351"/>
      <c r="I46" s="689"/>
    </row>
    <row r="47" spans="1:9" s="7" customFormat="1" x14ac:dyDescent="0.2">
      <c r="A47" s="97"/>
      <c r="B47" s="630"/>
      <c r="C47" s="635" t="s">
        <v>546</v>
      </c>
      <c r="D47" s="532" t="s">
        <v>738</v>
      </c>
      <c r="E47" s="533"/>
      <c r="F47" s="687"/>
      <c r="G47" s="533">
        <f t="shared" si="2"/>
        <v>0</v>
      </c>
      <c r="H47" s="351"/>
      <c r="I47" s="689"/>
    </row>
    <row r="48" spans="1:9" s="1262" customFormat="1" ht="24" x14ac:dyDescent="0.2">
      <c r="A48" s="1258"/>
      <c r="B48" s="1259"/>
      <c r="C48" s="1260" t="s">
        <v>547</v>
      </c>
      <c r="D48" s="578" t="s">
        <v>739</v>
      </c>
      <c r="E48" s="533"/>
      <c r="F48" s="687">
        <v>150</v>
      </c>
      <c r="G48" s="533">
        <f t="shared" si="2"/>
        <v>150</v>
      </c>
      <c r="H48" s="1261"/>
      <c r="I48" s="694"/>
    </row>
    <row r="49" spans="1:9" s="7" customFormat="1" x14ac:dyDescent="0.2">
      <c r="A49" s="97"/>
      <c r="B49" s="630"/>
      <c r="C49" s="635" t="s">
        <v>548</v>
      </c>
      <c r="D49" s="532" t="s">
        <v>743</v>
      </c>
      <c r="E49" s="533"/>
      <c r="F49" s="687">
        <v>200</v>
      </c>
      <c r="G49" s="533">
        <f t="shared" si="2"/>
        <v>200</v>
      </c>
      <c r="H49" s="351"/>
      <c r="I49" s="689"/>
    </row>
    <row r="50" spans="1:9" s="1262" customFormat="1" ht="18.75" customHeight="1" x14ac:dyDescent="0.2">
      <c r="A50" s="1258"/>
      <c r="B50" s="1259"/>
      <c r="C50" s="1260" t="s">
        <v>103</v>
      </c>
      <c r="D50" s="578" t="s">
        <v>852</v>
      </c>
      <c r="E50" s="533"/>
      <c r="F50" s="687"/>
      <c r="G50" s="533">
        <f t="shared" si="2"/>
        <v>0</v>
      </c>
      <c r="H50" s="1261"/>
      <c r="I50" s="694"/>
    </row>
    <row r="51" spans="1:9" s="7" customFormat="1" ht="15" customHeight="1" x14ac:dyDescent="0.2">
      <c r="A51" s="97"/>
      <c r="B51" s="630"/>
      <c r="C51" s="635" t="s">
        <v>573</v>
      </c>
      <c r="D51" s="532" t="s">
        <v>1028</v>
      </c>
      <c r="E51" s="533"/>
      <c r="F51" s="687">
        <v>5000</v>
      </c>
      <c r="G51" s="533">
        <f t="shared" si="2"/>
        <v>5000</v>
      </c>
      <c r="H51" s="351"/>
      <c r="I51" s="689"/>
    </row>
    <row r="52" spans="1:9" s="7" customFormat="1" ht="15" customHeight="1" x14ac:dyDescent="0.2">
      <c r="A52" s="97"/>
      <c r="B52" s="630"/>
      <c r="C52" s="635" t="s">
        <v>574</v>
      </c>
      <c r="D52" s="532" t="s">
        <v>826</v>
      </c>
      <c r="E52" s="533"/>
      <c r="F52" s="687"/>
      <c r="G52" s="533">
        <f t="shared" si="2"/>
        <v>0</v>
      </c>
      <c r="H52" s="351"/>
      <c r="I52" s="689"/>
    </row>
    <row r="53" spans="1:9" s="7" customFormat="1" ht="15" customHeight="1" x14ac:dyDescent="0.2">
      <c r="A53" s="97"/>
      <c r="B53" s="630"/>
      <c r="C53" s="635" t="s">
        <v>106</v>
      </c>
      <c r="D53" s="532" t="s">
        <v>932</v>
      </c>
      <c r="E53" s="533"/>
      <c r="F53" s="687"/>
      <c r="G53" s="533">
        <f t="shared" si="2"/>
        <v>0</v>
      </c>
      <c r="H53" s="351"/>
      <c r="I53" s="689"/>
    </row>
    <row r="54" spans="1:9" s="7" customFormat="1" ht="15" customHeight="1" x14ac:dyDescent="0.2">
      <c r="A54" s="97"/>
      <c r="B54" s="630"/>
      <c r="C54" s="635" t="s">
        <v>107</v>
      </c>
      <c r="D54" s="532" t="s">
        <v>933</v>
      </c>
      <c r="E54" s="533"/>
      <c r="F54" s="687"/>
      <c r="G54" s="533">
        <f t="shared" si="2"/>
        <v>0</v>
      </c>
      <c r="H54" s="351"/>
      <c r="I54" s="689"/>
    </row>
    <row r="55" spans="1:9" s="7" customFormat="1" ht="15" customHeight="1" x14ac:dyDescent="0.2">
      <c r="A55" s="97"/>
      <c r="B55" s="630"/>
      <c r="C55" s="635" t="s">
        <v>108</v>
      </c>
      <c r="D55" s="532" t="s">
        <v>934</v>
      </c>
      <c r="E55" s="533"/>
      <c r="F55" s="687"/>
      <c r="G55" s="533">
        <f t="shared" si="2"/>
        <v>0</v>
      </c>
      <c r="H55" s="351"/>
      <c r="I55" s="689"/>
    </row>
    <row r="56" spans="1:9" s="7" customFormat="1" ht="15" customHeight="1" x14ac:dyDescent="0.2">
      <c r="A56" s="97"/>
      <c r="B56" s="630"/>
      <c r="C56" s="635" t="s">
        <v>111</v>
      </c>
      <c r="D56" s="532" t="s">
        <v>935</v>
      </c>
      <c r="E56" s="533"/>
      <c r="F56" s="687"/>
      <c r="G56" s="533">
        <f t="shared" si="2"/>
        <v>0</v>
      </c>
      <c r="H56" s="351"/>
      <c r="I56" s="689"/>
    </row>
    <row r="57" spans="1:9" s="7" customFormat="1" ht="12.75" thickBot="1" x14ac:dyDescent="0.25">
      <c r="A57" s="97"/>
      <c r="B57" s="630"/>
      <c r="C57" s="635" t="s">
        <v>114</v>
      </c>
      <c r="D57" s="512" t="s">
        <v>729</v>
      </c>
      <c r="E57" s="515"/>
      <c r="F57" s="715">
        <v>0</v>
      </c>
      <c r="G57" s="515">
        <f>SUM(E57:F57)</f>
        <v>0</v>
      </c>
      <c r="H57" s="351"/>
      <c r="I57" s="689"/>
    </row>
    <row r="58" spans="1:9" s="7" customFormat="1" ht="12.75" thickBot="1" x14ac:dyDescent="0.25">
      <c r="A58" s="97"/>
      <c r="B58" s="632"/>
      <c r="C58" s="1104" t="s">
        <v>115</v>
      </c>
      <c r="D58" s="567" t="s">
        <v>398</v>
      </c>
      <c r="E58" s="714">
        <f>SUM(E24:E57)</f>
        <v>28006</v>
      </c>
      <c r="F58" s="717">
        <f>SUM(F28:F57)</f>
        <v>138632</v>
      </c>
      <c r="G58" s="718">
        <f>SUM(G24:G57)</f>
        <v>166638</v>
      </c>
      <c r="H58" s="482"/>
    </row>
    <row r="59" spans="1:9" ht="12.75" thickBot="1" x14ac:dyDescent="0.25">
      <c r="B59" s="629"/>
      <c r="C59" s="635"/>
      <c r="D59" s="509"/>
      <c r="E59" s="372"/>
      <c r="F59" s="95"/>
      <c r="G59" s="663"/>
      <c r="H59" s="352"/>
    </row>
    <row r="60" spans="1:9" ht="12.75" thickBot="1" x14ac:dyDescent="0.25">
      <c r="B60" s="631"/>
      <c r="C60" s="1104" t="s">
        <v>116</v>
      </c>
      <c r="D60" s="636" t="s">
        <v>768</v>
      </c>
      <c r="E60" s="719">
        <f>E22+E58</f>
        <v>29356</v>
      </c>
      <c r="F60" s="719">
        <f>F22+F58</f>
        <v>169135</v>
      </c>
      <c r="G60" s="720">
        <f>G22+G58</f>
        <v>198491</v>
      </c>
    </row>
    <row r="61" spans="1:9" x14ac:dyDescent="0.2">
      <c r="B61" s="629"/>
      <c r="C61" s="635"/>
      <c r="D61" s="618"/>
      <c r="E61" s="952"/>
      <c r="F61" s="952"/>
      <c r="G61" s="664"/>
      <c r="H61" s="352"/>
    </row>
    <row r="62" spans="1:9" x14ac:dyDescent="0.2">
      <c r="B62" s="629"/>
      <c r="C62" s="635"/>
      <c r="D62" s="616" t="s">
        <v>271</v>
      </c>
      <c r="E62" s="372"/>
      <c r="F62" s="372"/>
      <c r="G62" s="663"/>
    </row>
    <row r="63" spans="1:9" x14ac:dyDescent="0.2">
      <c r="B63" s="629"/>
      <c r="C63" s="1111" t="s">
        <v>117</v>
      </c>
      <c r="D63" s="617" t="s">
        <v>395</v>
      </c>
      <c r="E63" s="372">
        <v>0</v>
      </c>
      <c r="F63" s="372">
        <v>0</v>
      </c>
      <c r="G63" s="372">
        <v>0</v>
      </c>
    </row>
    <row r="64" spans="1:9" ht="12.75" thickBot="1" x14ac:dyDescent="0.25">
      <c r="B64" s="629"/>
      <c r="C64" s="635"/>
      <c r="D64" s="618"/>
      <c r="E64" s="372"/>
      <c r="F64" s="372"/>
      <c r="G64" s="663"/>
    </row>
    <row r="65" spans="2:12" ht="12.75" thickBot="1" x14ac:dyDescent="0.25">
      <c r="B65" s="631"/>
      <c r="C65" s="1104" t="s">
        <v>120</v>
      </c>
      <c r="D65" s="619" t="s">
        <v>771</v>
      </c>
      <c r="E65" s="714">
        <f>SUM(E64)</f>
        <v>0</v>
      </c>
      <c r="F65" s="714">
        <f>SUM(F64)</f>
        <v>0</v>
      </c>
      <c r="G65" s="717">
        <f>SUM(G64)</f>
        <v>0</v>
      </c>
      <c r="H65" s="623"/>
    </row>
    <row r="66" spans="2:12" x14ac:dyDescent="0.2">
      <c r="B66" s="629"/>
      <c r="C66" s="635"/>
      <c r="D66" s="620"/>
      <c r="E66" s="599"/>
      <c r="F66" s="599"/>
      <c r="G66" s="599"/>
    </row>
    <row r="67" spans="2:12" x14ac:dyDescent="0.2">
      <c r="B67" s="629"/>
      <c r="C67" s="1111" t="s">
        <v>123</v>
      </c>
      <c r="D67" s="617" t="s">
        <v>397</v>
      </c>
      <c r="E67" s="599">
        <v>0</v>
      </c>
      <c r="F67" s="599">
        <v>0</v>
      </c>
      <c r="G67" s="599">
        <f>E67+F67</f>
        <v>0</v>
      </c>
      <c r="L67" s="566"/>
    </row>
    <row r="68" spans="2:12" ht="12.75" thickBot="1" x14ac:dyDescent="0.25">
      <c r="B68" s="629"/>
      <c r="C68" s="635"/>
      <c r="D68" s="622"/>
      <c r="E68" s="372"/>
      <c r="F68" s="372"/>
      <c r="G68" s="372"/>
    </row>
    <row r="69" spans="2:12" ht="12.75" thickBot="1" x14ac:dyDescent="0.25">
      <c r="B69" s="631"/>
      <c r="C69" s="1110" t="s">
        <v>126</v>
      </c>
      <c r="D69" s="636" t="s">
        <v>827</v>
      </c>
      <c r="E69" s="714">
        <f>SUM(E68)</f>
        <v>0</v>
      </c>
      <c r="F69" s="714">
        <f>SUM(F68)</f>
        <v>0</v>
      </c>
      <c r="G69" s="717">
        <f>SUM(G68)</f>
        <v>0</v>
      </c>
    </row>
    <row r="70" spans="2:12" ht="12.75" thickBot="1" x14ac:dyDescent="0.25">
      <c r="B70" s="629"/>
      <c r="C70" s="886"/>
      <c r="D70" s="617"/>
      <c r="E70" s="599"/>
      <c r="F70" s="599"/>
      <c r="G70" s="599"/>
    </row>
    <row r="71" spans="2:12" ht="12.75" thickBot="1" x14ac:dyDescent="0.25">
      <c r="B71" s="631"/>
      <c r="C71" s="1109" t="s">
        <v>127</v>
      </c>
      <c r="D71" s="621" t="s">
        <v>769</v>
      </c>
      <c r="E71" s="714">
        <f>E65+E69</f>
        <v>0</v>
      </c>
      <c r="F71" s="714">
        <f>F65+F69</f>
        <v>0</v>
      </c>
      <c r="G71" s="717">
        <f>G65+G69</f>
        <v>0</v>
      </c>
    </row>
    <row r="72" spans="2:12" x14ac:dyDescent="0.2">
      <c r="B72" s="629"/>
      <c r="C72" s="887"/>
      <c r="D72" s="568"/>
      <c r="E72" s="599"/>
      <c r="F72" s="599"/>
      <c r="G72" s="665"/>
      <c r="H72" s="352"/>
    </row>
    <row r="73" spans="2:12" ht="24" x14ac:dyDescent="0.2">
      <c r="B73" s="629"/>
      <c r="C73" s="1108" t="s">
        <v>130</v>
      </c>
      <c r="D73" s="617" t="s">
        <v>772</v>
      </c>
      <c r="E73" s="721">
        <f>E22+E65</f>
        <v>1350</v>
      </c>
      <c r="F73" s="721">
        <f>F22+F65</f>
        <v>30503</v>
      </c>
      <c r="G73" s="721">
        <f>G22+G65</f>
        <v>31853</v>
      </c>
    </row>
    <row r="74" spans="2:12" ht="24" x14ac:dyDescent="0.2">
      <c r="B74" s="629"/>
      <c r="C74" s="1108" t="s">
        <v>131</v>
      </c>
      <c r="D74" s="617" t="s">
        <v>773</v>
      </c>
      <c r="E74" s="721">
        <f>E58+E69</f>
        <v>28006</v>
      </c>
      <c r="F74" s="721">
        <f>F58+F69</f>
        <v>138632</v>
      </c>
      <c r="G74" s="721">
        <f>G58+G69</f>
        <v>166638</v>
      </c>
    </row>
    <row r="75" spans="2:12" ht="12.75" thickBot="1" x14ac:dyDescent="0.25">
      <c r="B75" s="629"/>
      <c r="C75" s="887"/>
      <c r="D75" s="618"/>
      <c r="E75" s="372"/>
      <c r="F75" s="372"/>
      <c r="G75" s="663"/>
    </row>
    <row r="76" spans="2:12" ht="12.75" thickBot="1" x14ac:dyDescent="0.25">
      <c r="B76" s="631"/>
      <c r="C76" s="1107" t="s">
        <v>132</v>
      </c>
      <c r="D76" s="1106" t="s">
        <v>770</v>
      </c>
      <c r="E76" s="719">
        <f>E60+E71</f>
        <v>29356</v>
      </c>
      <c r="F76" s="719">
        <f>F60+F71</f>
        <v>169135</v>
      </c>
      <c r="G76" s="722">
        <f>G60+G71</f>
        <v>198491</v>
      </c>
    </row>
    <row r="77" spans="2:12" x14ac:dyDescent="0.2">
      <c r="I77" s="566"/>
    </row>
    <row r="80" spans="2:12" x14ac:dyDescent="0.2">
      <c r="H80" s="686"/>
    </row>
  </sheetData>
  <sheetProtection selectLockedCells="1" selectUnlockedCells="1"/>
  <mergeCells count="7">
    <mergeCell ref="C1:G1"/>
    <mergeCell ref="D6:G6"/>
    <mergeCell ref="C7:C8"/>
    <mergeCell ref="D7:D8"/>
    <mergeCell ref="E7:G7"/>
    <mergeCell ref="C3:G3"/>
    <mergeCell ref="C4:G4"/>
  </mergeCells>
  <printOptions horizontalCentered="1"/>
  <pageMargins left="0.55118110236220474" right="0.55118110236220474" top="0.98425196850393704" bottom="0.98425196850393704" header="0.51181102362204722" footer="0.51181102362204722"/>
  <pageSetup paperSize="9" scale="63" firstPageNumber="0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00B0F0"/>
  </sheetPr>
  <dimension ref="A1:T125"/>
  <sheetViews>
    <sheetView workbookViewId="0">
      <pane xSplit="3" ySplit="9" topLeftCell="D70" activePane="bottomRight" state="frozen"/>
      <selection activeCell="B65" sqref="B65"/>
      <selection pane="topRight" activeCell="B65" sqref="B65"/>
      <selection pane="bottomLeft" activeCell="B65" sqref="B65"/>
      <selection pane="bottomRight" activeCell="K87" sqref="K87"/>
    </sheetView>
  </sheetViews>
  <sheetFormatPr defaultColWidth="9.140625" defaultRowHeight="14.1" customHeight="1" x14ac:dyDescent="0.2"/>
  <cols>
    <col min="1" max="1" width="1.28515625" style="42" customWidth="1"/>
    <col min="2" max="2" width="5.140625" style="174" customWidth="1"/>
    <col min="3" max="3" width="41.42578125" style="182" customWidth="1"/>
    <col min="4" max="4" width="9.85546875" style="43" customWidth="1"/>
    <col min="5" max="5" width="8.7109375" style="43" customWidth="1"/>
    <col min="6" max="6" width="7.85546875" style="43" customWidth="1"/>
    <col min="7" max="7" width="8.42578125" style="56" customWidth="1"/>
    <col min="8" max="8" width="9.85546875" style="71" customWidth="1"/>
    <col min="9" max="9" width="7.28515625" style="71" customWidth="1"/>
    <col min="10" max="10" width="66.140625" style="42" customWidth="1"/>
    <col min="11" max="11" width="7.5703125" style="42" customWidth="1"/>
    <col min="12" max="12" width="8.28515625" style="42" customWidth="1"/>
    <col min="13" max="16384" width="9.140625" style="42"/>
  </cols>
  <sheetData>
    <row r="1" spans="1:10" ht="12.75" customHeight="1" x14ac:dyDescent="0.2">
      <c r="B1" s="1532" t="s">
        <v>1223</v>
      </c>
      <c r="C1" s="1532"/>
      <c r="D1" s="1532"/>
      <c r="E1" s="1532"/>
      <c r="F1" s="1532"/>
      <c r="G1" s="1532"/>
      <c r="H1" s="1502"/>
      <c r="I1" s="1502"/>
    </row>
    <row r="2" spans="1:10" ht="14.1" customHeight="1" x14ac:dyDescent="0.2">
      <c r="B2" s="1533" t="s">
        <v>73</v>
      </c>
      <c r="C2" s="1533"/>
      <c r="D2" s="1533"/>
      <c r="E2" s="1533"/>
      <c r="F2" s="1533"/>
      <c r="G2" s="1533"/>
      <c r="H2" s="1502"/>
      <c r="I2" s="1502"/>
    </row>
    <row r="3" spans="1:10" ht="14.1" customHeight="1" x14ac:dyDescent="0.2">
      <c r="B3" s="183"/>
      <c r="C3" s="1544" t="s">
        <v>1013</v>
      </c>
      <c r="D3" s="1544"/>
      <c r="E3" s="1544"/>
      <c r="F3" s="1544"/>
      <c r="G3" s="1544"/>
      <c r="H3" s="1544"/>
      <c r="I3" s="1544"/>
    </row>
    <row r="4" spans="1:10" ht="14.25" customHeight="1" thickBot="1" x14ac:dyDescent="0.25">
      <c r="B4" s="1536" t="s">
        <v>246</v>
      </c>
      <c r="C4" s="1536"/>
      <c r="D4" s="1536"/>
      <c r="E4" s="1536"/>
      <c r="F4" s="1536"/>
      <c r="G4" s="1536"/>
      <c r="H4" s="1537"/>
      <c r="I4" s="1537"/>
    </row>
    <row r="5" spans="1:10" ht="24" customHeight="1" thickBot="1" x14ac:dyDescent="0.25">
      <c r="B5" s="1538" t="s">
        <v>410</v>
      </c>
      <c r="C5" s="180" t="s">
        <v>54</v>
      </c>
      <c r="D5" s="45" t="s">
        <v>55</v>
      </c>
      <c r="E5" s="45" t="s">
        <v>56</v>
      </c>
      <c r="F5" s="45" t="s">
        <v>57</v>
      </c>
      <c r="G5" s="46" t="s">
        <v>411</v>
      </c>
      <c r="H5" s="46" t="s">
        <v>412</v>
      </c>
      <c r="I5" s="334" t="s">
        <v>413</v>
      </c>
    </row>
    <row r="6" spans="1:10" ht="1.9" hidden="1" customHeight="1" thickBot="1" x14ac:dyDescent="0.25">
      <c r="B6" s="1538"/>
      <c r="C6" s="181"/>
      <c r="D6" s="91"/>
      <c r="E6" s="91"/>
      <c r="F6" s="91"/>
      <c r="G6" s="92"/>
    </row>
    <row r="7" spans="1:10" s="159" customFormat="1" ht="23.25" customHeight="1" thickBot="1" x14ac:dyDescent="0.25">
      <c r="B7" s="1538"/>
      <c r="C7" s="181"/>
      <c r="D7" s="91"/>
      <c r="E7" s="1545" t="s">
        <v>259</v>
      </c>
      <c r="F7" s="1546"/>
      <c r="G7" s="1547"/>
      <c r="H7" s="1534" t="s">
        <v>1012</v>
      </c>
      <c r="I7" s="1535"/>
    </row>
    <row r="8" spans="1:10" s="41" customFormat="1" ht="30.75" customHeight="1" thickBot="1" x14ac:dyDescent="0.25">
      <c r="B8" s="1538"/>
      <c r="C8" s="1539" t="s">
        <v>78</v>
      </c>
      <c r="D8" s="1539" t="s">
        <v>414</v>
      </c>
      <c r="E8" s="1548" t="s">
        <v>415</v>
      </c>
      <c r="F8" s="1548" t="s">
        <v>416</v>
      </c>
      <c r="G8" s="1541" t="s">
        <v>417</v>
      </c>
      <c r="H8" s="1540" t="s">
        <v>59</v>
      </c>
      <c r="I8" s="1542" t="s">
        <v>60</v>
      </c>
    </row>
    <row r="9" spans="1:10" s="41" customFormat="1" ht="41.25" customHeight="1" thickBot="1" x14ac:dyDescent="0.25">
      <c r="B9" s="1538"/>
      <c r="C9" s="1539"/>
      <c r="D9" s="1539"/>
      <c r="E9" s="1548"/>
      <c r="F9" s="1548"/>
      <c r="G9" s="1541"/>
      <c r="H9" s="1541"/>
      <c r="I9" s="1543"/>
    </row>
    <row r="10" spans="1:10" ht="14.1" customHeight="1" x14ac:dyDescent="0.2">
      <c r="A10" s="653"/>
      <c r="B10" s="637"/>
      <c r="C10" s="47" t="s">
        <v>73</v>
      </c>
      <c r="D10" s="48"/>
      <c r="E10" s="48"/>
      <c r="F10" s="48"/>
      <c r="G10" s="49"/>
      <c r="I10" s="870"/>
      <c r="J10" s="353"/>
    </row>
    <row r="11" spans="1:10" ht="14.1" customHeight="1" x14ac:dyDescent="0.2">
      <c r="A11" s="653"/>
      <c r="B11" s="638"/>
      <c r="C11" s="47"/>
      <c r="D11" s="48"/>
      <c r="E11" s="48"/>
      <c r="F11" s="48"/>
      <c r="G11" s="49"/>
      <c r="I11" s="871"/>
      <c r="J11" s="353"/>
    </row>
    <row r="12" spans="1:10" ht="14.1" customHeight="1" x14ac:dyDescent="0.2">
      <c r="A12" s="653"/>
      <c r="B12" s="639" t="s">
        <v>418</v>
      </c>
      <c r="C12" s="47" t="s">
        <v>419</v>
      </c>
      <c r="D12" s="48"/>
      <c r="E12" s="48"/>
      <c r="F12" s="48"/>
      <c r="G12" s="49"/>
      <c r="I12" s="871"/>
      <c r="J12" s="353"/>
    </row>
    <row r="13" spans="1:10" ht="25.5" customHeight="1" x14ac:dyDescent="0.2">
      <c r="A13" s="653"/>
      <c r="B13" s="640" t="s">
        <v>420</v>
      </c>
      <c r="C13" s="67" t="s">
        <v>937</v>
      </c>
      <c r="D13" s="308" t="s">
        <v>421</v>
      </c>
      <c r="E13" s="83">
        <v>6693</v>
      </c>
      <c r="F13" s="83">
        <v>1808</v>
      </c>
      <c r="G13" s="65">
        <f t="shared" ref="G13" si="0">E13+F13</f>
        <v>8501</v>
      </c>
      <c r="H13" s="44">
        <v>8501</v>
      </c>
      <c r="I13" s="871"/>
      <c r="J13" s="950"/>
    </row>
    <row r="14" spans="1:10" s="59" customFormat="1" ht="10.5" customHeight="1" thickBot="1" x14ac:dyDescent="0.25">
      <c r="A14" s="654"/>
      <c r="B14" s="640"/>
      <c r="C14" s="50"/>
      <c r="D14" s="452"/>
      <c r="E14" s="83"/>
      <c r="F14" s="83"/>
      <c r="G14" s="65"/>
      <c r="H14" s="44"/>
      <c r="I14" s="609"/>
      <c r="J14" s="354"/>
    </row>
    <row r="15" spans="1:10" s="59" customFormat="1" ht="15" customHeight="1" thickBot="1" x14ac:dyDescent="0.25">
      <c r="A15" s="654"/>
      <c r="B15" s="652"/>
      <c r="C15" s="51" t="s">
        <v>422</v>
      </c>
      <c r="D15" s="52"/>
      <c r="E15" s="463">
        <f>SUM(E13:E13)</f>
        <v>6693</v>
      </c>
      <c r="F15" s="463">
        <f>SUM(F13:F13)</f>
        <v>1808</v>
      </c>
      <c r="G15" s="463">
        <f>SUM(G13:G13)</f>
        <v>8501</v>
      </c>
      <c r="H15" s="463">
        <f>SUM(H13:H13)</f>
        <v>8501</v>
      </c>
      <c r="I15" s="1358">
        <f>SUM(I13:I13)</f>
        <v>0</v>
      </c>
      <c r="J15" s="356"/>
    </row>
    <row r="16" spans="1:10" ht="14.1" customHeight="1" x14ac:dyDescent="0.2">
      <c r="A16" s="653"/>
      <c r="B16" s="641"/>
      <c r="C16" s="50"/>
      <c r="D16" s="48"/>
      <c r="E16" s="680"/>
      <c r="F16" s="680"/>
      <c r="G16" s="675"/>
      <c r="H16" s="681"/>
      <c r="I16" s="871"/>
      <c r="J16" s="353"/>
    </row>
    <row r="17" spans="1:13" ht="15" customHeight="1" x14ac:dyDescent="0.2">
      <c r="A17" s="653"/>
      <c r="B17" s="641" t="s">
        <v>423</v>
      </c>
      <c r="C17" s="47" t="s">
        <v>424</v>
      </c>
      <c r="D17" s="48"/>
      <c r="E17" s="680"/>
      <c r="F17" s="680"/>
      <c r="G17" s="675"/>
      <c r="H17" s="680"/>
      <c r="I17" s="871"/>
      <c r="J17" s="353"/>
      <c r="L17" s="881"/>
    </row>
    <row r="18" spans="1:13" ht="15" customHeight="1" x14ac:dyDescent="0.2">
      <c r="A18" s="653"/>
      <c r="B18" s="638" t="s">
        <v>420</v>
      </c>
      <c r="C18" s="67" t="s">
        <v>828</v>
      </c>
      <c r="D18" s="308" t="s">
        <v>421</v>
      </c>
      <c r="E18" s="83">
        <v>4500</v>
      </c>
      <c r="F18" s="83">
        <v>1215</v>
      </c>
      <c r="G18" s="65">
        <f t="shared" ref="G18" si="1">E18+F18</f>
        <v>5715</v>
      </c>
      <c r="H18" s="624">
        <f>G18</f>
        <v>5715</v>
      </c>
      <c r="I18" s="1354"/>
      <c r="J18" s="353"/>
      <c r="L18" s="881"/>
      <c r="M18" s="881"/>
    </row>
    <row r="19" spans="1:13" ht="15" customHeight="1" x14ac:dyDescent="0.2">
      <c r="A19" s="653"/>
      <c r="B19" s="638"/>
      <c r="C19" s="67"/>
      <c r="D19" s="308"/>
      <c r="E19" s="83"/>
      <c r="F19" s="83"/>
      <c r="G19" s="65"/>
      <c r="H19" s="624"/>
      <c r="I19" s="1354"/>
      <c r="J19" s="353"/>
      <c r="L19" s="881"/>
      <c r="M19" s="881"/>
    </row>
    <row r="20" spans="1:13" ht="13.5" customHeight="1" thickBot="1" x14ac:dyDescent="0.25">
      <c r="A20" s="653"/>
      <c r="B20" s="638"/>
      <c r="C20" s="67"/>
      <c r="D20" s="48"/>
      <c r="E20" s="680"/>
      <c r="F20" s="680"/>
      <c r="G20" s="675"/>
      <c r="H20" s="924"/>
      <c r="I20" s="1080"/>
      <c r="J20" s="454"/>
      <c r="L20" s="881"/>
      <c r="M20" s="881"/>
    </row>
    <row r="21" spans="1:13" ht="12" customHeight="1" thickBot="1" x14ac:dyDescent="0.25">
      <c r="A21" s="653"/>
      <c r="B21" s="642"/>
      <c r="C21" s="309" t="s">
        <v>425</v>
      </c>
      <c r="D21" s="99"/>
      <c r="E21" s="464">
        <f>SUM(E18:E19)</f>
        <v>4500</v>
      </c>
      <c r="F21" s="464">
        <f t="shared" ref="F21:H21" si="2">SUM(F18:F19)</f>
        <v>1215</v>
      </c>
      <c r="G21" s="464">
        <f t="shared" si="2"/>
        <v>5715</v>
      </c>
      <c r="H21" s="464">
        <f t="shared" si="2"/>
        <v>5715</v>
      </c>
      <c r="I21" s="1363">
        <f>SUM(I18:I18)</f>
        <v>0</v>
      </c>
      <c r="J21" s="353"/>
      <c r="L21" s="881"/>
      <c r="M21" s="881"/>
    </row>
    <row r="22" spans="1:13" ht="12" customHeight="1" x14ac:dyDescent="0.2">
      <c r="A22" s="653"/>
      <c r="B22" s="643"/>
      <c r="C22" s="53"/>
      <c r="D22" s="48"/>
      <c r="E22" s="680"/>
      <c r="F22" s="680"/>
      <c r="G22" s="675"/>
      <c r="H22" s="1355"/>
      <c r="I22" s="1356"/>
      <c r="J22" s="353"/>
      <c r="L22" s="881"/>
      <c r="M22" s="881"/>
    </row>
    <row r="23" spans="1:13" ht="15.75" customHeight="1" x14ac:dyDescent="0.2">
      <c r="A23" s="653"/>
      <c r="B23" s="644" t="s">
        <v>426</v>
      </c>
      <c r="C23" s="58" t="s">
        <v>427</v>
      </c>
      <c r="D23" s="55"/>
      <c r="E23" s="680"/>
      <c r="F23" s="680"/>
      <c r="G23" s="675"/>
      <c r="H23" s="680"/>
      <c r="I23" s="871"/>
      <c r="J23" s="353"/>
      <c r="L23" s="881"/>
      <c r="M23" s="881"/>
    </row>
    <row r="24" spans="1:13" s="59" customFormat="1" ht="27" customHeight="1" x14ac:dyDescent="0.2">
      <c r="A24" s="654"/>
      <c r="B24" s="645" t="s">
        <v>795</v>
      </c>
      <c r="C24" s="54" t="s">
        <v>860</v>
      </c>
      <c r="D24" s="308" t="s">
        <v>421</v>
      </c>
      <c r="E24" s="452">
        <v>341459</v>
      </c>
      <c r="F24" s="452"/>
      <c r="G24" s="453">
        <f>E24+F24</f>
        <v>341459</v>
      </c>
      <c r="H24" s="452">
        <f t="shared" ref="H24" si="3">G24</f>
        <v>341459</v>
      </c>
      <c r="I24" s="876"/>
      <c r="J24" s="356"/>
      <c r="L24" s="880"/>
      <c r="M24" s="880"/>
    </row>
    <row r="25" spans="1:13" s="59" customFormat="1" ht="27" customHeight="1" x14ac:dyDescent="0.2">
      <c r="A25" s="654"/>
      <c r="B25" s="645" t="s">
        <v>796</v>
      </c>
      <c r="C25" s="54" t="s">
        <v>861</v>
      </c>
      <c r="D25" s="308" t="s">
        <v>421</v>
      </c>
      <c r="E25" s="452">
        <v>168002</v>
      </c>
      <c r="F25" s="452"/>
      <c r="G25" s="453">
        <f>E25+F25</f>
        <v>168002</v>
      </c>
      <c r="H25" s="452">
        <f>G25</f>
        <v>168002</v>
      </c>
      <c r="I25" s="876"/>
      <c r="J25" s="356"/>
      <c r="L25" s="880"/>
      <c r="M25" s="880"/>
    </row>
    <row r="26" spans="1:13" s="59" customFormat="1" ht="26.25" customHeight="1" x14ac:dyDescent="0.2">
      <c r="A26" s="654"/>
      <c r="B26" s="645" t="s">
        <v>853</v>
      </c>
      <c r="C26" s="54" t="s">
        <v>859</v>
      </c>
      <c r="D26" s="452" t="s">
        <v>421</v>
      </c>
      <c r="E26" s="452">
        <v>9213</v>
      </c>
      <c r="F26" s="452">
        <v>2488</v>
      </c>
      <c r="G26" s="453">
        <f>E26+F26</f>
        <v>11701</v>
      </c>
      <c r="H26" s="452">
        <f>G26</f>
        <v>11701</v>
      </c>
      <c r="I26" s="876"/>
      <c r="J26" s="354"/>
      <c r="L26" s="880"/>
      <c r="M26" s="880"/>
    </row>
    <row r="27" spans="1:13" s="59" customFormat="1" ht="27.75" customHeight="1" x14ac:dyDescent="0.2">
      <c r="A27" s="654"/>
      <c r="B27" s="645" t="s">
        <v>858</v>
      </c>
      <c r="C27" s="54" t="s">
        <v>867</v>
      </c>
      <c r="D27" s="308" t="s">
        <v>421</v>
      </c>
      <c r="E27" s="452">
        <v>2395</v>
      </c>
      <c r="F27" s="452">
        <v>449</v>
      </c>
      <c r="G27" s="453">
        <f>E27+F27</f>
        <v>2844</v>
      </c>
      <c r="H27" s="452">
        <f>G27</f>
        <v>2844</v>
      </c>
      <c r="I27" s="876"/>
      <c r="J27" s="354"/>
      <c r="L27" s="880"/>
      <c r="M27" s="880"/>
    </row>
    <row r="28" spans="1:13" s="59" customFormat="1" ht="27" customHeight="1" x14ac:dyDescent="0.2">
      <c r="A28" s="654"/>
      <c r="B28" s="645" t="s">
        <v>428</v>
      </c>
      <c r="C28" s="432" t="s">
        <v>850</v>
      </c>
      <c r="D28" s="308" t="s">
        <v>421</v>
      </c>
      <c r="E28" s="452">
        <v>13386</v>
      </c>
      <c r="F28" s="452">
        <v>3614</v>
      </c>
      <c r="G28" s="453">
        <f t="shared" ref="G28:G30" si="4">E28+F28</f>
        <v>17000</v>
      </c>
      <c r="H28" s="452">
        <f>G28</f>
        <v>17000</v>
      </c>
      <c r="I28" s="1357"/>
      <c r="J28" s="962"/>
      <c r="L28" s="880"/>
      <c r="M28" s="880"/>
    </row>
    <row r="29" spans="1:13" s="59" customFormat="1" ht="26.25" customHeight="1" x14ac:dyDescent="0.2">
      <c r="A29" s="654"/>
      <c r="B29" s="645" t="s">
        <v>429</v>
      </c>
      <c r="C29" s="432" t="s">
        <v>728</v>
      </c>
      <c r="D29" s="308" t="s">
        <v>421</v>
      </c>
      <c r="E29" s="452">
        <v>2000</v>
      </c>
      <c r="F29" s="452">
        <v>540</v>
      </c>
      <c r="G29" s="453">
        <f t="shared" ref="G29" si="5">E29+F29</f>
        <v>2540</v>
      </c>
      <c r="H29" s="452">
        <f t="shared" ref="H29" si="6">G29</f>
        <v>2540</v>
      </c>
      <c r="I29" s="613"/>
      <c r="J29" s="354"/>
      <c r="K29" s="880"/>
      <c r="L29" s="880"/>
      <c r="M29" s="880"/>
    </row>
    <row r="30" spans="1:13" s="59" customFormat="1" ht="21.75" customHeight="1" x14ac:dyDescent="0.2">
      <c r="A30" s="654"/>
      <c r="B30" s="645" t="s">
        <v>430</v>
      </c>
      <c r="C30" s="432" t="s">
        <v>692</v>
      </c>
      <c r="D30" s="308" t="s">
        <v>421</v>
      </c>
      <c r="E30" s="452">
        <v>5038</v>
      </c>
      <c r="F30" s="452">
        <v>1361</v>
      </c>
      <c r="G30" s="453">
        <f t="shared" si="4"/>
        <v>6399</v>
      </c>
      <c r="H30" s="452">
        <f t="shared" ref="H30" si="7">G30</f>
        <v>6399</v>
      </c>
      <c r="I30" s="613"/>
      <c r="J30" s="454"/>
      <c r="L30" s="880"/>
      <c r="M30" s="880"/>
    </row>
    <row r="31" spans="1:13" s="59" customFormat="1" ht="27.75" customHeight="1" x14ac:dyDescent="0.2">
      <c r="A31" s="654"/>
      <c r="B31" s="645" t="s">
        <v>431</v>
      </c>
      <c r="C31" s="534" t="s">
        <v>726</v>
      </c>
      <c r="D31" s="308" t="s">
        <v>421</v>
      </c>
      <c r="E31" s="452">
        <v>246293</v>
      </c>
      <c r="F31" s="452">
        <v>66499</v>
      </c>
      <c r="G31" s="453">
        <f t="shared" ref="G31:G37" si="8">SUM(E31:F31)</f>
        <v>312792</v>
      </c>
      <c r="H31" s="452">
        <f t="shared" ref="H31:H32" si="9">G31</f>
        <v>312792</v>
      </c>
      <c r="I31" s="613"/>
      <c r="J31" s="960"/>
      <c r="L31" s="880"/>
      <c r="M31" s="880"/>
    </row>
    <row r="32" spans="1:13" s="59" customFormat="1" ht="41.25" customHeight="1" x14ac:dyDescent="0.2">
      <c r="A32" s="654"/>
      <c r="B32" s="645" t="s">
        <v>432</v>
      </c>
      <c r="C32" s="550" t="s">
        <v>922</v>
      </c>
      <c r="D32" s="308" t="s">
        <v>421</v>
      </c>
      <c r="E32" s="452">
        <v>494410</v>
      </c>
      <c r="F32" s="452">
        <v>133489</v>
      </c>
      <c r="G32" s="453">
        <f t="shared" si="8"/>
        <v>627899</v>
      </c>
      <c r="H32" s="452">
        <f t="shared" si="9"/>
        <v>627899</v>
      </c>
      <c r="I32" s="613"/>
      <c r="J32" s="951"/>
      <c r="L32" s="880"/>
      <c r="M32" s="880"/>
    </row>
    <row r="33" spans="1:13" s="59" customFormat="1" ht="21.75" customHeight="1" x14ac:dyDescent="0.2">
      <c r="A33" s="654"/>
      <c r="B33" s="645" t="s">
        <v>433</v>
      </c>
      <c r="C33" s="550" t="s">
        <v>1030</v>
      </c>
      <c r="D33" s="452" t="s">
        <v>252</v>
      </c>
      <c r="E33" s="452">
        <v>2839</v>
      </c>
      <c r="F33" s="452"/>
      <c r="G33" s="453">
        <f t="shared" si="8"/>
        <v>2839</v>
      </c>
      <c r="H33" s="452"/>
      <c r="I33" s="613">
        <f>G33</f>
        <v>2839</v>
      </c>
      <c r="J33" s="961"/>
      <c r="L33" s="880"/>
      <c r="M33" s="880"/>
    </row>
    <row r="34" spans="1:13" s="59" customFormat="1" ht="36" customHeight="1" x14ac:dyDescent="0.2">
      <c r="A34" s="654"/>
      <c r="B34" s="645" t="s">
        <v>434</v>
      </c>
      <c r="C34" s="550" t="s">
        <v>938</v>
      </c>
      <c r="D34" s="452" t="s">
        <v>421</v>
      </c>
      <c r="E34" s="452">
        <v>74944</v>
      </c>
      <c r="F34" s="452">
        <v>20235</v>
      </c>
      <c r="G34" s="453">
        <f t="shared" si="8"/>
        <v>95179</v>
      </c>
      <c r="H34" s="452">
        <f t="shared" ref="H34:H37" si="10">G34</f>
        <v>95179</v>
      </c>
      <c r="I34" s="613"/>
      <c r="J34" s="950"/>
      <c r="L34" s="880"/>
      <c r="M34" s="880"/>
    </row>
    <row r="35" spans="1:13" s="59" customFormat="1" ht="33" customHeight="1" x14ac:dyDescent="0.2">
      <c r="A35" s="654"/>
      <c r="B35" s="645" t="s">
        <v>435</v>
      </c>
      <c r="C35" s="550" t="s">
        <v>863</v>
      </c>
      <c r="D35" s="452" t="s">
        <v>421</v>
      </c>
      <c r="E35" s="1004">
        <v>10377</v>
      </c>
      <c r="F35" s="1004"/>
      <c r="G35" s="1005">
        <f t="shared" si="8"/>
        <v>10377</v>
      </c>
      <c r="H35" s="1004">
        <f t="shared" si="10"/>
        <v>10377</v>
      </c>
      <c r="I35" s="613"/>
      <c r="J35" s="354"/>
      <c r="L35" s="880"/>
    </row>
    <row r="36" spans="1:13" s="964" customFormat="1" ht="20.25" customHeight="1" x14ac:dyDescent="0.2">
      <c r="A36" s="963"/>
      <c r="B36" s="645" t="s">
        <v>464</v>
      </c>
      <c r="C36" s="550" t="s">
        <v>923</v>
      </c>
      <c r="D36" s="452" t="s">
        <v>252</v>
      </c>
      <c r="E36" s="452">
        <v>4000</v>
      </c>
      <c r="F36" s="452">
        <v>1080</v>
      </c>
      <c r="G36" s="453">
        <f t="shared" si="8"/>
        <v>5080</v>
      </c>
      <c r="H36" s="452">
        <f t="shared" si="10"/>
        <v>5080</v>
      </c>
      <c r="I36" s="613"/>
      <c r="J36" s="962"/>
      <c r="L36" s="965"/>
    </row>
    <row r="37" spans="1:13" s="59" customFormat="1" ht="22.5" customHeight="1" x14ac:dyDescent="0.2">
      <c r="A37" s="654"/>
      <c r="B37" s="645" t="s">
        <v>465</v>
      </c>
      <c r="C37" s="550" t="s">
        <v>924</v>
      </c>
      <c r="D37" s="452" t="s">
        <v>421</v>
      </c>
      <c r="E37" s="452">
        <v>659296</v>
      </c>
      <c r="F37" s="452">
        <v>178010</v>
      </c>
      <c r="G37" s="453">
        <f t="shared" si="8"/>
        <v>837306</v>
      </c>
      <c r="H37" s="452">
        <f t="shared" si="10"/>
        <v>837306</v>
      </c>
      <c r="I37" s="613"/>
      <c r="J37" s="960"/>
      <c r="L37" s="880"/>
    </row>
    <row r="38" spans="1:13" s="59" customFormat="1" ht="22.5" customHeight="1" x14ac:dyDescent="0.2">
      <c r="A38" s="654"/>
      <c r="B38" s="645" t="s">
        <v>466</v>
      </c>
      <c r="C38" s="820" t="s">
        <v>1128</v>
      </c>
      <c r="D38" s="452" t="s">
        <v>421</v>
      </c>
      <c r="E38" s="452">
        <v>39334</v>
      </c>
      <c r="F38" s="452">
        <v>10620</v>
      </c>
      <c r="G38" s="453">
        <f>E38+F38</f>
        <v>49954</v>
      </c>
      <c r="H38" s="452">
        <v>49954</v>
      </c>
      <c r="I38" s="613"/>
      <c r="J38" s="960"/>
      <c r="L38" s="880"/>
    </row>
    <row r="39" spans="1:13" s="59" customFormat="1" ht="22.5" customHeight="1" x14ac:dyDescent="0.2">
      <c r="A39" s="654"/>
      <c r="B39" s="645" t="s">
        <v>467</v>
      </c>
      <c r="C39" s="550" t="s">
        <v>1210</v>
      </c>
      <c r="D39" s="452" t="s">
        <v>252</v>
      </c>
      <c r="E39" s="452">
        <v>130000</v>
      </c>
      <c r="F39" s="452">
        <v>35100</v>
      </c>
      <c r="G39" s="453">
        <f>E39+F39</f>
        <v>165100</v>
      </c>
      <c r="H39" s="452">
        <v>165100</v>
      </c>
      <c r="I39" s="613"/>
      <c r="J39" s="960"/>
      <c r="L39" s="880"/>
    </row>
    <row r="40" spans="1:13" s="59" customFormat="1" ht="22.5" customHeight="1" x14ac:dyDescent="0.2">
      <c r="A40" s="654"/>
      <c r="B40" s="645" t="s">
        <v>468</v>
      </c>
      <c r="C40" s="550" t="s">
        <v>1211</v>
      </c>
      <c r="D40" s="452" t="s">
        <v>252</v>
      </c>
      <c r="E40" s="452">
        <v>230000</v>
      </c>
      <c r="F40" s="452">
        <v>62100</v>
      </c>
      <c r="G40" s="453">
        <f t="shared" ref="G40:G41" si="11">E40+F40</f>
        <v>292100</v>
      </c>
      <c r="H40" s="452">
        <v>292100</v>
      </c>
      <c r="I40" s="613"/>
      <c r="J40" s="960"/>
      <c r="L40" s="880"/>
    </row>
    <row r="41" spans="1:13" s="964" customFormat="1" ht="23.25" customHeight="1" x14ac:dyDescent="0.2">
      <c r="A41" s="963"/>
      <c r="B41" s="645" t="s">
        <v>469</v>
      </c>
      <c r="C41" s="1336" t="s">
        <v>1212</v>
      </c>
      <c r="D41" s="452" t="s">
        <v>252</v>
      </c>
      <c r="E41" s="452">
        <v>30000</v>
      </c>
      <c r="F41" s="452">
        <v>8100</v>
      </c>
      <c r="G41" s="453">
        <f t="shared" si="11"/>
        <v>38100</v>
      </c>
      <c r="H41" s="945">
        <v>38100</v>
      </c>
      <c r="I41" s="613"/>
      <c r="J41" s="962"/>
      <c r="L41" s="965"/>
    </row>
    <row r="42" spans="1:13" s="59" customFormat="1" ht="7.5" customHeight="1" thickBot="1" x14ac:dyDescent="0.25">
      <c r="A42" s="654"/>
      <c r="B42" s="645"/>
      <c r="C42" s="550"/>
      <c r="D42" s="452"/>
      <c r="E42" s="916"/>
      <c r="F42" s="916"/>
      <c r="G42" s="917"/>
      <c r="H42" s="918"/>
      <c r="I42" s="613"/>
      <c r="J42" s="354"/>
      <c r="L42" s="880"/>
    </row>
    <row r="43" spans="1:13" ht="13.9" customHeight="1" thickBot="1" x14ac:dyDescent="0.25">
      <c r="A43" s="653"/>
      <c r="B43" s="646"/>
      <c r="C43" s="51" t="s">
        <v>436</v>
      </c>
      <c r="D43" s="60"/>
      <c r="E43" s="463">
        <f>SUM(E24:E41)</f>
        <v>2462986</v>
      </c>
      <c r="F43" s="463">
        <f>SUM(F24:F41)</f>
        <v>523685</v>
      </c>
      <c r="G43" s="463">
        <f>SUM(G24:G41)</f>
        <v>2986671</v>
      </c>
      <c r="H43" s="463">
        <f>SUM(H24:H41)</f>
        <v>2983832</v>
      </c>
      <c r="I43" s="1358">
        <f>SUM(I24:I41)</f>
        <v>2839</v>
      </c>
      <c r="J43" s="353"/>
      <c r="L43" s="881"/>
    </row>
    <row r="44" spans="1:13" s="59" customFormat="1" ht="13.9" customHeight="1" x14ac:dyDescent="0.2">
      <c r="A44" s="654"/>
      <c r="B44" s="640"/>
      <c r="C44" s="50"/>
      <c r="D44" s="55"/>
      <c r="E44" s="680"/>
      <c r="F44" s="680"/>
      <c r="G44" s="675"/>
      <c r="H44" s="681"/>
      <c r="I44" s="872"/>
      <c r="J44" s="354"/>
      <c r="L44" s="880"/>
    </row>
    <row r="45" spans="1:13" s="59" customFormat="1" ht="13.9" customHeight="1" x14ac:dyDescent="0.2">
      <c r="A45" s="654"/>
      <c r="B45" s="638"/>
      <c r="C45" s="50"/>
      <c r="D45" s="55"/>
      <c r="E45" s="680"/>
      <c r="F45" s="680"/>
      <c r="G45" s="675"/>
      <c r="H45" s="681"/>
      <c r="I45" s="609"/>
      <c r="J45" s="354"/>
      <c r="L45" s="880"/>
    </row>
    <row r="46" spans="1:13" s="63" customFormat="1" ht="15.75" customHeight="1" x14ac:dyDescent="0.15">
      <c r="A46" s="656"/>
      <c r="B46" s="641" t="s">
        <v>437</v>
      </c>
      <c r="C46" s="61" t="s">
        <v>438</v>
      </c>
      <c r="D46" s="62"/>
      <c r="E46" s="675"/>
      <c r="F46" s="675"/>
      <c r="G46" s="675"/>
      <c r="H46" s="676"/>
      <c r="I46" s="873"/>
      <c r="J46" s="355"/>
      <c r="L46" s="883"/>
    </row>
    <row r="47" spans="1:13" s="63" customFormat="1" ht="15.75" customHeight="1" x14ac:dyDescent="0.15">
      <c r="A47" s="656"/>
      <c r="B47" s="645" t="s">
        <v>420</v>
      </c>
      <c r="C47" s="50" t="s">
        <v>851</v>
      </c>
      <c r="D47" s="307" t="s">
        <v>250</v>
      </c>
      <c r="E47" s="452">
        <v>6000</v>
      </c>
      <c r="F47" s="452">
        <v>1620</v>
      </c>
      <c r="G47" s="453">
        <f>E47+F47</f>
        <v>7620</v>
      </c>
      <c r="H47" s="945">
        <v>7620</v>
      </c>
      <c r="I47" s="874"/>
      <c r="J47" s="355"/>
      <c r="L47" s="883"/>
    </row>
    <row r="48" spans="1:13" s="63" customFormat="1" ht="15.75" customHeight="1" x14ac:dyDescent="0.2">
      <c r="A48" s="656"/>
      <c r="B48" s="645" t="s">
        <v>428</v>
      </c>
      <c r="C48" s="64" t="s">
        <v>157</v>
      </c>
      <c r="D48" s="307" t="s">
        <v>250</v>
      </c>
      <c r="E48" s="452">
        <v>1000</v>
      </c>
      <c r="F48" s="452">
        <v>270</v>
      </c>
      <c r="G48" s="453">
        <f>SUM(E48:F48)</f>
        <v>1270</v>
      </c>
      <c r="H48" s="919"/>
      <c r="I48" s="610">
        <v>1270</v>
      </c>
      <c r="J48" s="355"/>
      <c r="L48" s="883"/>
      <c r="M48" s="534"/>
    </row>
    <row r="49" spans="1:10" s="63" customFormat="1" ht="31.5" customHeight="1" x14ac:dyDescent="0.15">
      <c r="A49" s="656"/>
      <c r="B49" s="645" t="s">
        <v>429</v>
      </c>
      <c r="C49" s="432" t="s">
        <v>754</v>
      </c>
      <c r="D49" s="307" t="s">
        <v>939</v>
      </c>
      <c r="E49" s="452">
        <v>12600</v>
      </c>
      <c r="F49" s="452">
        <v>3400</v>
      </c>
      <c r="G49" s="453">
        <f>SUM(E49:F49)</f>
        <v>16000</v>
      </c>
      <c r="H49" s="945">
        <v>16000</v>
      </c>
      <c r="I49" s="610"/>
      <c r="J49" s="355"/>
    </row>
    <row r="50" spans="1:10" s="63" customFormat="1" ht="16.5" customHeight="1" x14ac:dyDescent="0.15">
      <c r="A50" s="656"/>
      <c r="B50" s="645" t="s">
        <v>430</v>
      </c>
      <c r="C50" s="550" t="s">
        <v>924</v>
      </c>
      <c r="D50" s="307" t="s">
        <v>939</v>
      </c>
      <c r="E50" s="452">
        <v>40267</v>
      </c>
      <c r="F50" s="452">
        <v>10872</v>
      </c>
      <c r="G50" s="453">
        <f t="shared" ref="G50:G52" si="12">E50+F50</f>
        <v>51139</v>
      </c>
      <c r="H50" s="945">
        <f>G50</f>
        <v>51139</v>
      </c>
      <c r="I50" s="610"/>
      <c r="J50" s="355"/>
    </row>
    <row r="51" spans="1:10" s="63" customFormat="1" ht="26.25" customHeight="1" x14ac:dyDescent="0.15">
      <c r="A51" s="656"/>
      <c r="B51" s="645" t="s">
        <v>431</v>
      </c>
      <c r="C51" s="534" t="s">
        <v>726</v>
      </c>
      <c r="D51" s="307" t="s">
        <v>939</v>
      </c>
      <c r="E51" s="452">
        <v>17970</v>
      </c>
      <c r="F51" s="452">
        <v>4852</v>
      </c>
      <c r="G51" s="453">
        <f t="shared" si="12"/>
        <v>22822</v>
      </c>
      <c r="H51" s="945">
        <v>22822</v>
      </c>
      <c r="I51" s="610"/>
      <c r="J51" s="355"/>
    </row>
    <row r="52" spans="1:10" s="63" customFormat="1" ht="35.25" customHeight="1" x14ac:dyDescent="0.15">
      <c r="A52" s="656"/>
      <c r="B52" s="645" t="s">
        <v>432</v>
      </c>
      <c r="C52" s="550" t="s">
        <v>922</v>
      </c>
      <c r="D52" s="307" t="s">
        <v>939</v>
      </c>
      <c r="E52" s="452">
        <v>7559</v>
      </c>
      <c r="F52" s="452">
        <v>2041</v>
      </c>
      <c r="G52" s="453">
        <f t="shared" si="12"/>
        <v>9600</v>
      </c>
      <c r="H52" s="945">
        <v>9600</v>
      </c>
      <c r="I52" s="610"/>
      <c r="J52" s="355"/>
    </row>
    <row r="53" spans="1:10" s="63" customFormat="1" ht="29.25" customHeight="1" x14ac:dyDescent="0.15">
      <c r="A53" s="656"/>
      <c r="B53" s="645" t="s">
        <v>433</v>
      </c>
      <c r="C53" s="540" t="s">
        <v>936</v>
      </c>
      <c r="D53" s="307" t="s">
        <v>939</v>
      </c>
      <c r="E53" s="452">
        <v>6299</v>
      </c>
      <c r="F53" s="452">
        <v>1701</v>
      </c>
      <c r="G53" s="453">
        <f t="shared" ref="G53:G55" si="13">E53+F53</f>
        <v>8000</v>
      </c>
      <c r="H53" s="945">
        <f>G53</f>
        <v>8000</v>
      </c>
      <c r="I53" s="610"/>
      <c r="J53" s="355"/>
    </row>
    <row r="54" spans="1:10" s="63" customFormat="1" ht="20.25" customHeight="1" x14ac:dyDescent="0.15">
      <c r="A54" s="656"/>
      <c r="B54" s="1364" t="s">
        <v>434</v>
      </c>
      <c r="C54" s="1365" t="s">
        <v>1020</v>
      </c>
      <c r="D54" s="307" t="s">
        <v>250</v>
      </c>
      <c r="E54" s="452">
        <v>1054</v>
      </c>
      <c r="F54" s="452">
        <v>284</v>
      </c>
      <c r="G54" s="453">
        <f t="shared" si="13"/>
        <v>1338</v>
      </c>
      <c r="H54" s="945"/>
      <c r="I54" s="610">
        <v>1338</v>
      </c>
      <c r="J54" s="355"/>
    </row>
    <row r="55" spans="1:10" s="63" customFormat="1" ht="20.25" customHeight="1" x14ac:dyDescent="0.2">
      <c r="A55" s="656"/>
      <c r="B55" s="645" t="s">
        <v>435</v>
      </c>
      <c r="C55" s="122" t="s">
        <v>1022</v>
      </c>
      <c r="D55" s="307" t="s">
        <v>250</v>
      </c>
      <c r="E55" s="452">
        <v>6350</v>
      </c>
      <c r="F55" s="452">
        <v>1714</v>
      </c>
      <c r="G55" s="453">
        <f t="shared" si="13"/>
        <v>8064</v>
      </c>
      <c r="H55" s="945"/>
      <c r="I55" s="610">
        <v>8064</v>
      </c>
      <c r="J55" s="355"/>
    </row>
    <row r="56" spans="1:10" s="63" customFormat="1" ht="9.75" customHeight="1" thickBot="1" x14ac:dyDescent="0.2">
      <c r="A56" s="656"/>
      <c r="B56" s="645"/>
      <c r="C56" s="432"/>
      <c r="D56" s="307"/>
      <c r="E56" s="916"/>
      <c r="F56" s="916"/>
      <c r="G56" s="917"/>
      <c r="H56" s="919"/>
      <c r="I56" s="610"/>
      <c r="J56" s="355"/>
    </row>
    <row r="57" spans="1:10" s="63" customFormat="1" ht="12" customHeight="1" thickBot="1" x14ac:dyDescent="0.2">
      <c r="A57" s="656"/>
      <c r="B57" s="655"/>
      <c r="C57" s="51" t="s">
        <v>439</v>
      </c>
      <c r="D57" s="60"/>
      <c r="E57" s="463">
        <f>SUM(E47:E55)</f>
        <v>99099</v>
      </c>
      <c r="F57" s="463">
        <f>SUM(F47:F55)</f>
        <v>26754</v>
      </c>
      <c r="G57" s="463">
        <f>SUM(G47:G55)</f>
        <v>125853</v>
      </c>
      <c r="H57" s="463">
        <f>SUM(H47:H55)</f>
        <v>115181</v>
      </c>
      <c r="I57" s="875">
        <f>SUM(I47:I55)</f>
        <v>10672</v>
      </c>
      <c r="J57" s="603"/>
    </row>
    <row r="58" spans="1:10" s="63" customFormat="1" ht="12" customHeight="1" x14ac:dyDescent="0.15">
      <c r="A58" s="656"/>
      <c r="B58" s="641"/>
      <c r="C58" s="61"/>
      <c r="D58" s="62"/>
      <c r="E58" s="675"/>
      <c r="F58" s="675"/>
      <c r="G58" s="675"/>
      <c r="H58" s="675"/>
      <c r="I58" s="872"/>
      <c r="J58" s="355"/>
    </row>
    <row r="59" spans="1:10" s="63" customFormat="1" ht="12" customHeight="1" x14ac:dyDescent="0.15">
      <c r="A59" s="656"/>
      <c r="B59" s="641"/>
      <c r="C59" s="61"/>
      <c r="D59" s="62"/>
      <c r="E59" s="675"/>
      <c r="F59" s="675"/>
      <c r="G59" s="675"/>
      <c r="H59" s="676"/>
      <c r="I59" s="873"/>
      <c r="J59" s="355"/>
    </row>
    <row r="60" spans="1:10" s="41" customFormat="1" ht="15" customHeight="1" x14ac:dyDescent="0.2">
      <c r="A60" s="651"/>
      <c r="B60" s="641" t="s">
        <v>440</v>
      </c>
      <c r="C60" s="47" t="s">
        <v>441</v>
      </c>
      <c r="D60" s="49"/>
      <c r="E60" s="65">
        <v>0</v>
      </c>
      <c r="F60" s="65">
        <v>0</v>
      </c>
      <c r="G60" s="65">
        <v>0</v>
      </c>
      <c r="H60" s="65">
        <v>0</v>
      </c>
      <c r="I60" s="876">
        <v>0</v>
      </c>
      <c r="J60" s="356"/>
    </row>
    <row r="61" spans="1:10" s="41" customFormat="1" ht="15" customHeight="1" thickBot="1" x14ac:dyDescent="0.25">
      <c r="A61" s="651"/>
      <c r="B61" s="641"/>
      <c r="C61" s="67"/>
      <c r="D61" s="55"/>
      <c r="E61" s="680"/>
      <c r="F61" s="680"/>
      <c r="G61" s="675"/>
      <c r="H61" s="681"/>
      <c r="I61" s="876"/>
      <c r="J61" s="356"/>
    </row>
    <row r="62" spans="1:10" s="41" customFormat="1" ht="13.5" customHeight="1" thickBot="1" x14ac:dyDescent="0.25">
      <c r="A62" s="651"/>
      <c r="B62" s="655"/>
      <c r="C62" s="66" t="s">
        <v>442</v>
      </c>
      <c r="D62" s="52"/>
      <c r="E62" s="463">
        <f>E60</f>
        <v>0</v>
      </c>
      <c r="F62" s="463">
        <f t="shared" ref="F62:H62" si="14">F60</f>
        <v>0</v>
      </c>
      <c r="G62" s="463">
        <f t="shared" si="14"/>
        <v>0</v>
      </c>
      <c r="H62" s="463">
        <f t="shared" si="14"/>
        <v>0</v>
      </c>
      <c r="I62" s="875">
        <f>I60</f>
        <v>0</v>
      </c>
      <c r="J62" s="356"/>
    </row>
    <row r="63" spans="1:10" s="41" customFormat="1" ht="13.5" customHeight="1" x14ac:dyDescent="0.2">
      <c r="A63" s="651"/>
      <c r="B63" s="641"/>
      <c r="C63" s="47"/>
      <c r="D63" s="49"/>
      <c r="E63" s="675"/>
      <c r="F63" s="675"/>
      <c r="G63" s="675"/>
      <c r="H63" s="675"/>
      <c r="I63" s="872"/>
      <c r="J63" s="356"/>
    </row>
    <row r="64" spans="1:10" s="41" customFormat="1" ht="13.5" customHeight="1" x14ac:dyDescent="0.2">
      <c r="A64" s="651"/>
      <c r="B64" s="641" t="s">
        <v>81</v>
      </c>
      <c r="C64" s="47" t="s">
        <v>158</v>
      </c>
      <c r="D64" s="49"/>
      <c r="E64" s="920"/>
      <c r="F64" s="920"/>
      <c r="G64" s="680"/>
      <c r="H64" s="680"/>
      <c r="I64" s="609"/>
      <c r="J64" s="364"/>
    </row>
    <row r="65" spans="1:16" s="41" customFormat="1" ht="33.75" customHeight="1" x14ac:dyDescent="0.2">
      <c r="A65" s="651"/>
      <c r="B65" s="638" t="s">
        <v>420</v>
      </c>
      <c r="C65" s="67" t="s">
        <v>1014</v>
      </c>
      <c r="D65" s="308" t="s">
        <v>250</v>
      </c>
      <c r="E65" s="452">
        <v>4490</v>
      </c>
      <c r="F65" s="452">
        <v>1212</v>
      </c>
      <c r="G65" s="453">
        <f>SUM(E65:F65)</f>
        <v>5702</v>
      </c>
      <c r="H65" s="452">
        <v>1003</v>
      </c>
      <c r="I65" s="610">
        <f>G65-H65</f>
        <v>4699</v>
      </c>
      <c r="J65" s="364"/>
    </row>
    <row r="66" spans="1:16" s="41" customFormat="1" ht="25.5" customHeight="1" x14ac:dyDescent="0.2">
      <c r="A66" s="651"/>
      <c r="B66" s="638" t="s">
        <v>428</v>
      </c>
      <c r="C66" s="550" t="s">
        <v>924</v>
      </c>
      <c r="D66" s="307" t="s">
        <v>421</v>
      </c>
      <c r="E66" s="452">
        <v>1150</v>
      </c>
      <c r="F66" s="452">
        <v>311</v>
      </c>
      <c r="G66" s="453">
        <f>SUM(E66:F66)</f>
        <v>1461</v>
      </c>
      <c r="H66" s="452">
        <f>G66</f>
        <v>1461</v>
      </c>
      <c r="I66" s="610"/>
      <c r="J66" s="364"/>
    </row>
    <row r="67" spans="1:16" s="1255" customFormat="1" ht="25.5" customHeight="1" x14ac:dyDescent="0.2">
      <c r="A67" s="1253"/>
      <c r="B67" s="638" t="s">
        <v>429</v>
      </c>
      <c r="C67" s="1257" t="s">
        <v>1021</v>
      </c>
      <c r="D67" s="307" t="s">
        <v>250</v>
      </c>
      <c r="E67" s="452">
        <v>8715</v>
      </c>
      <c r="F67" s="452">
        <v>2353</v>
      </c>
      <c r="G67" s="453">
        <f>SUM(E67:F67)</f>
        <v>11068</v>
      </c>
      <c r="H67" s="452"/>
      <c r="I67" s="610">
        <v>11068</v>
      </c>
      <c r="J67" s="1256"/>
    </row>
    <row r="68" spans="1:16" s="41" customFormat="1" ht="7.5" customHeight="1" thickBot="1" x14ac:dyDescent="0.25">
      <c r="A68" s="651"/>
      <c r="B68" s="647"/>
      <c r="C68" s="311"/>
      <c r="D68" s="607"/>
      <c r="E68" s="921"/>
      <c r="F68" s="921"/>
      <c r="G68" s="922"/>
      <c r="H68" s="921"/>
      <c r="I68" s="611"/>
      <c r="J68" s="606"/>
      <c r="L68" s="364"/>
      <c r="M68" s="364"/>
    </row>
    <row r="69" spans="1:16" s="41" customFormat="1" ht="12.75" customHeight="1" thickBot="1" x14ac:dyDescent="0.25">
      <c r="A69" s="651"/>
      <c r="B69" s="647"/>
      <c r="C69" s="310" t="s">
        <v>159</v>
      </c>
      <c r="D69" s="313"/>
      <c r="E69" s="949">
        <f>SUM(E65:E68)</f>
        <v>14355</v>
      </c>
      <c r="F69" s="949">
        <f>SUM(F65:F68)</f>
        <v>3876</v>
      </c>
      <c r="G69" s="949">
        <f>SUM(G65:G68)</f>
        <v>18231</v>
      </c>
      <c r="H69" s="949">
        <f>SUM(H65:H68)</f>
        <v>2464</v>
      </c>
      <c r="I69" s="1359">
        <f>SUM(I65:I68)</f>
        <v>15767</v>
      </c>
      <c r="J69" s="604"/>
      <c r="L69" s="882"/>
      <c r="M69" s="882"/>
      <c r="O69" s="602"/>
      <c r="P69" s="602"/>
    </row>
    <row r="70" spans="1:16" s="41" customFormat="1" ht="12.75" customHeight="1" x14ac:dyDescent="0.2">
      <c r="A70" s="651"/>
      <c r="B70" s="638"/>
      <c r="C70" s="47"/>
      <c r="D70" s="49"/>
      <c r="E70" s="65"/>
      <c r="F70" s="65"/>
      <c r="G70" s="65"/>
      <c r="H70" s="44"/>
      <c r="I70" s="876"/>
      <c r="J70" s="604"/>
      <c r="L70" s="364"/>
      <c r="M70" s="364"/>
      <c r="O70" s="602"/>
    </row>
    <row r="71" spans="1:16" s="41" customFormat="1" ht="24" customHeight="1" x14ac:dyDescent="0.2">
      <c r="A71" s="651"/>
      <c r="B71" s="641" t="s">
        <v>82</v>
      </c>
      <c r="C71" s="47" t="s">
        <v>1129</v>
      </c>
      <c r="D71" s="49"/>
      <c r="E71" s="65"/>
      <c r="F71" s="65"/>
      <c r="G71" s="65"/>
      <c r="H71" s="44"/>
      <c r="I71" s="876"/>
      <c r="J71" s="356"/>
      <c r="L71" s="364"/>
      <c r="M71" s="364"/>
    </row>
    <row r="72" spans="1:16" s="1255" customFormat="1" ht="24" customHeight="1" x14ac:dyDescent="0.2">
      <c r="A72" s="1253"/>
      <c r="B72" s="638" t="s">
        <v>420</v>
      </c>
      <c r="C72" s="67" t="s">
        <v>1130</v>
      </c>
      <c r="D72" s="308" t="s">
        <v>252</v>
      </c>
      <c r="E72" s="453">
        <v>3000</v>
      </c>
      <c r="F72" s="453"/>
      <c r="G72" s="453">
        <f>E72+F72</f>
        <v>3000</v>
      </c>
      <c r="H72" s="945">
        <v>3000</v>
      </c>
      <c r="I72" s="613"/>
      <c r="J72" s="1254"/>
      <c r="L72" s="1256"/>
      <c r="M72" s="1256"/>
    </row>
    <row r="73" spans="1:16" s="41" customFormat="1" ht="8.25" customHeight="1" thickBot="1" x14ac:dyDescent="0.25">
      <c r="A73" s="651"/>
      <c r="B73" s="638"/>
      <c r="C73" s="67"/>
      <c r="D73" s="307"/>
      <c r="E73" s="452"/>
      <c r="F73" s="452"/>
      <c r="G73" s="453"/>
      <c r="H73" s="945"/>
      <c r="I73" s="613"/>
      <c r="J73" s="356"/>
      <c r="L73" s="364"/>
      <c r="M73" s="364"/>
    </row>
    <row r="74" spans="1:16" s="41" customFormat="1" ht="22.5" customHeight="1" thickBot="1" x14ac:dyDescent="0.25">
      <c r="A74" s="651"/>
      <c r="B74" s="648"/>
      <c r="C74" s="312" t="s">
        <v>443</v>
      </c>
      <c r="D74" s="314"/>
      <c r="E74" s="463">
        <f>E72</f>
        <v>3000</v>
      </c>
      <c r="F74" s="463">
        <f t="shared" ref="F74:I74" si="15">F72</f>
        <v>0</v>
      </c>
      <c r="G74" s="463">
        <f t="shared" si="15"/>
        <v>3000</v>
      </c>
      <c r="H74" s="463">
        <f t="shared" si="15"/>
        <v>3000</v>
      </c>
      <c r="I74" s="1358">
        <f t="shared" si="15"/>
        <v>0</v>
      </c>
      <c r="J74" s="356"/>
      <c r="L74" s="364"/>
      <c r="M74" s="364"/>
    </row>
    <row r="75" spans="1:16" s="41" customFormat="1" ht="22.5" customHeight="1" x14ac:dyDescent="0.2">
      <c r="A75" s="651"/>
      <c r="B75" s="638"/>
      <c r="C75" s="61"/>
      <c r="D75" s="49"/>
      <c r="E75" s="65"/>
      <c r="F75" s="65"/>
      <c r="G75" s="65"/>
      <c r="H75" s="65"/>
      <c r="I75" s="612"/>
      <c r="J75" s="356"/>
      <c r="L75" s="364"/>
      <c r="M75" s="364"/>
    </row>
    <row r="76" spans="1:16" s="41" customFormat="1" ht="12.75" customHeight="1" thickBot="1" x14ac:dyDescent="0.25">
      <c r="A76" s="651"/>
      <c r="B76" s="1077"/>
      <c r="C76" s="1078"/>
      <c r="D76" s="1079"/>
      <c r="E76" s="923"/>
      <c r="F76" s="923"/>
      <c r="G76" s="923"/>
      <c r="H76" s="924"/>
      <c r="I76" s="1080"/>
      <c r="J76" s="356"/>
      <c r="L76" s="364"/>
      <c r="M76" s="364"/>
    </row>
    <row r="77" spans="1:16" s="41" customFormat="1" ht="12.75" customHeight="1" thickBot="1" x14ac:dyDescent="0.25">
      <c r="A77" s="651"/>
      <c r="B77" s="1081" t="s">
        <v>83</v>
      </c>
      <c r="C77" s="457" t="s">
        <v>1141</v>
      </c>
      <c r="D77" s="1082"/>
      <c r="E77" s="464">
        <v>0</v>
      </c>
      <c r="F77" s="464">
        <v>0</v>
      </c>
      <c r="G77" s="464">
        <f>E77+F77</f>
        <v>0</v>
      </c>
      <c r="H77" s="1083">
        <f>G77</f>
        <v>0</v>
      </c>
      <c r="I77" s="1084"/>
      <c r="J77" s="356"/>
      <c r="L77" s="364"/>
      <c r="M77" s="364"/>
    </row>
    <row r="78" spans="1:16" s="41" customFormat="1" ht="12.75" customHeight="1" x14ac:dyDescent="0.2">
      <c r="A78" s="651"/>
      <c r="B78" s="638"/>
      <c r="C78" s="68"/>
      <c r="D78" s="48"/>
      <c r="E78" s="675"/>
      <c r="F78" s="675"/>
      <c r="G78" s="675"/>
      <c r="H78" s="681"/>
      <c r="I78" s="876"/>
      <c r="J78" s="356"/>
      <c r="L78" s="364"/>
      <c r="M78" s="364"/>
    </row>
    <row r="79" spans="1:16" s="41" customFormat="1" ht="12" customHeight="1" x14ac:dyDescent="0.2">
      <c r="A79" s="651"/>
      <c r="B79" s="638"/>
      <c r="C79" s="67"/>
      <c r="D79" s="48"/>
      <c r="E79" s="680"/>
      <c r="F79" s="680"/>
      <c r="G79" s="675"/>
      <c r="H79" s="681"/>
      <c r="I79" s="876"/>
      <c r="J79" s="356"/>
      <c r="L79" s="364"/>
      <c r="M79" s="364"/>
    </row>
    <row r="80" spans="1:16" s="41" customFormat="1" ht="12.75" customHeight="1" x14ac:dyDescent="0.2">
      <c r="A80" s="651"/>
      <c r="B80" s="641" t="s">
        <v>1142</v>
      </c>
      <c r="C80" s="47" t="s">
        <v>245</v>
      </c>
      <c r="D80" s="48"/>
      <c r="E80" s="680"/>
      <c r="F80" s="680"/>
      <c r="G80" s="675"/>
      <c r="H80" s="681"/>
      <c r="I80" s="876"/>
      <c r="J80" s="356"/>
      <c r="L80" s="364"/>
      <c r="M80" s="364"/>
    </row>
    <row r="81" spans="1:20" s="69" customFormat="1" ht="13.5" customHeight="1" x14ac:dyDescent="0.2">
      <c r="A81" s="657"/>
      <c r="B81" s="638" t="s">
        <v>420</v>
      </c>
      <c r="C81" s="67" t="s">
        <v>69</v>
      </c>
      <c r="D81" s="48"/>
      <c r="E81" s="946">
        <v>1863</v>
      </c>
      <c r="F81" s="946"/>
      <c r="G81" s="947">
        <f>SUM(E81:F81)</f>
        <v>1863</v>
      </c>
      <c r="H81" s="948">
        <f>G81</f>
        <v>1863</v>
      </c>
      <c r="I81" s="1360"/>
      <c r="J81" s="672"/>
      <c r="L81" s="554"/>
      <c r="M81" s="554"/>
    </row>
    <row r="82" spans="1:20" s="69" customFormat="1" ht="12" customHeight="1" thickBot="1" x14ac:dyDescent="0.25">
      <c r="A82" s="657"/>
      <c r="B82" s="638"/>
      <c r="C82" s="462"/>
      <c r="D82" s="452"/>
      <c r="E82" s="452"/>
      <c r="F82" s="452"/>
      <c r="G82" s="453"/>
      <c r="H82" s="945"/>
      <c r="I82" s="613"/>
      <c r="J82" s="357"/>
      <c r="L82" s="554"/>
      <c r="M82" s="554"/>
    </row>
    <row r="83" spans="1:20" s="41" customFormat="1" ht="13.5" customHeight="1" thickBot="1" x14ac:dyDescent="0.25">
      <c r="A83" s="651"/>
      <c r="B83" s="648"/>
      <c r="C83" s="66" t="s">
        <v>444</v>
      </c>
      <c r="D83" s="52"/>
      <c r="E83" s="463">
        <f>SUM(E81:E82)</f>
        <v>1863</v>
      </c>
      <c r="F83" s="463">
        <f>SUM(F81:F82)</f>
        <v>0</v>
      </c>
      <c r="G83" s="463">
        <f>SUM(G81:G82)</f>
        <v>1863</v>
      </c>
      <c r="H83" s="463">
        <f>SUM(H81:H82)</f>
        <v>1863</v>
      </c>
      <c r="I83" s="875">
        <f>SUM(I81:I82)</f>
        <v>0</v>
      </c>
      <c r="J83" s="356"/>
      <c r="L83" s="364"/>
      <c r="M83" s="364"/>
    </row>
    <row r="84" spans="1:20" s="41" customFormat="1" ht="12.75" customHeight="1" x14ac:dyDescent="0.2">
      <c r="A84" s="651"/>
      <c r="B84" s="638"/>
      <c r="C84" s="47"/>
      <c r="D84" s="48"/>
      <c r="E84" s="680"/>
      <c r="F84" s="680"/>
      <c r="G84" s="675"/>
      <c r="H84" s="681"/>
      <c r="I84" s="876"/>
      <c r="J84" s="356"/>
      <c r="L84" s="364"/>
      <c r="M84" s="364"/>
    </row>
    <row r="85" spans="1:20" ht="12.75" customHeight="1" x14ac:dyDescent="0.2">
      <c r="A85" s="653"/>
      <c r="B85" s="641" t="s">
        <v>1143</v>
      </c>
      <c r="C85" s="47" t="s">
        <v>731</v>
      </c>
      <c r="D85" s="48"/>
      <c r="E85" s="680"/>
      <c r="F85" s="680"/>
      <c r="G85" s="675"/>
      <c r="H85" s="681"/>
      <c r="I85" s="871"/>
      <c r="J85" s="353"/>
      <c r="L85" s="881"/>
      <c r="M85" s="881"/>
    </row>
    <row r="86" spans="1:20" s="69" customFormat="1" ht="15" customHeight="1" x14ac:dyDescent="0.2">
      <c r="A86" s="657"/>
      <c r="B86" s="638" t="s">
        <v>420</v>
      </c>
      <c r="C86" s="67" t="s">
        <v>793</v>
      </c>
      <c r="D86" s="452"/>
      <c r="E86" s="452">
        <v>5000</v>
      </c>
      <c r="F86" s="452"/>
      <c r="G86" s="453">
        <f>E86</f>
        <v>5000</v>
      </c>
      <c r="H86" s="945"/>
      <c r="I86" s="613">
        <f>G86</f>
        <v>5000</v>
      </c>
      <c r="J86" s="357"/>
      <c r="L86" s="554"/>
      <c r="M86" s="554"/>
      <c r="N86" s="554"/>
    </row>
    <row r="87" spans="1:20" s="69" customFormat="1" ht="12" customHeight="1" thickBot="1" x14ac:dyDescent="0.25">
      <c r="A87" s="657"/>
      <c r="B87" s="638"/>
      <c r="C87" s="67"/>
      <c r="D87" s="83"/>
      <c r="E87" s="83"/>
      <c r="F87" s="83"/>
      <c r="G87" s="65"/>
      <c r="H87" s="44"/>
      <c r="I87" s="876"/>
      <c r="J87" s="357"/>
      <c r="L87" s="554"/>
      <c r="M87" s="554"/>
    </row>
    <row r="88" spans="1:20" s="41" customFormat="1" ht="21.75" customHeight="1" thickBot="1" x14ac:dyDescent="0.25">
      <c r="A88" s="651"/>
      <c r="B88" s="648"/>
      <c r="C88" s="66" t="s">
        <v>445</v>
      </c>
      <c r="D88" s="551"/>
      <c r="E88" s="551">
        <f>SUM(E86:E86)</f>
        <v>5000</v>
      </c>
      <c r="F88" s="551">
        <f>SUM(F86:F86)</f>
        <v>0</v>
      </c>
      <c r="G88" s="551">
        <f>SUM(G86:G86)</f>
        <v>5000</v>
      </c>
      <c r="H88" s="551">
        <f>SUM(H86:H86)</f>
        <v>0</v>
      </c>
      <c r="I88" s="1361">
        <f>SUM(I86:I86)</f>
        <v>5000</v>
      </c>
      <c r="J88" s="356"/>
      <c r="L88" s="364"/>
      <c r="M88" s="364"/>
    </row>
    <row r="89" spans="1:20" s="41" customFormat="1" ht="13.5" customHeight="1" x14ac:dyDescent="0.2">
      <c r="A89" s="651"/>
      <c r="B89" s="638"/>
      <c r="C89" s="47"/>
      <c r="D89" s="49"/>
      <c r="E89" s="675"/>
      <c r="F89" s="675"/>
      <c r="G89" s="675"/>
      <c r="H89" s="675"/>
      <c r="I89" s="872"/>
      <c r="J89" s="356"/>
      <c r="L89" s="364"/>
      <c r="M89" s="364"/>
    </row>
    <row r="90" spans="1:20" s="41" customFormat="1" ht="13.5" customHeight="1" thickBot="1" x14ac:dyDescent="0.25">
      <c r="A90" s="651"/>
      <c r="B90" s="647"/>
      <c r="C90" s="310"/>
      <c r="D90" s="313"/>
      <c r="E90" s="923"/>
      <c r="F90" s="923"/>
      <c r="G90" s="923"/>
      <c r="H90" s="924"/>
      <c r="I90" s="1080"/>
      <c r="J90" s="356"/>
      <c r="L90" s="364"/>
      <c r="M90" s="364"/>
    </row>
    <row r="91" spans="1:20" s="41" customFormat="1" ht="13.5" customHeight="1" thickBot="1" x14ac:dyDescent="0.25">
      <c r="A91" s="651"/>
      <c r="B91" s="648"/>
      <c r="C91" s="309" t="s">
        <v>160</v>
      </c>
      <c r="D91" s="464"/>
      <c r="E91" s="464">
        <f>E15+E21+E43+E57+E62+E69+E74+E83+E88</f>
        <v>2597496</v>
      </c>
      <c r="F91" s="464">
        <f>F15+F21+F43+F57+F62+F69+F74+F83+F88</f>
        <v>557338</v>
      </c>
      <c r="G91" s="464">
        <f>G15+G21+G43+G57+G62+G69+G74+G83+G88</f>
        <v>3154834</v>
      </c>
      <c r="H91" s="464">
        <f>H15+H21+H43+H57+H62+H69+H74+H83+H88</f>
        <v>3120556</v>
      </c>
      <c r="I91" s="455">
        <f>I15+I21+I43+I57+I62+I69+I74+I83+I88</f>
        <v>34278</v>
      </c>
      <c r="J91" s="364"/>
      <c r="L91" s="364"/>
      <c r="M91" s="364"/>
    </row>
    <row r="92" spans="1:20" s="41" customFormat="1" ht="13.5" customHeight="1" x14ac:dyDescent="0.2">
      <c r="A92" s="651"/>
      <c r="B92" s="638"/>
      <c r="C92" s="47"/>
      <c r="D92" s="49"/>
      <c r="E92" s="675"/>
      <c r="F92" s="675"/>
      <c r="G92" s="675"/>
      <c r="H92" s="680"/>
      <c r="I92" s="876"/>
      <c r="J92" s="356"/>
      <c r="L92" s="364"/>
      <c r="M92" s="364"/>
    </row>
    <row r="93" spans="1:20" s="70" customFormat="1" ht="13.5" customHeight="1" x14ac:dyDescent="0.15">
      <c r="A93" s="649"/>
      <c r="B93" s="638"/>
      <c r="C93" s="47"/>
      <c r="D93" s="49"/>
      <c r="E93" s="675"/>
      <c r="F93" s="675"/>
      <c r="G93" s="675"/>
      <c r="H93" s="675"/>
      <c r="I93" s="612"/>
      <c r="J93" s="358"/>
      <c r="L93" s="370"/>
      <c r="M93" s="370"/>
    </row>
    <row r="94" spans="1:20" s="70" customFormat="1" ht="15.75" customHeight="1" x14ac:dyDescent="0.15">
      <c r="A94" s="649"/>
      <c r="B94" s="641" t="s">
        <v>161</v>
      </c>
      <c r="C94" s="47" t="s">
        <v>446</v>
      </c>
      <c r="D94" s="49"/>
      <c r="E94" s="675"/>
      <c r="F94" s="675"/>
      <c r="G94" s="675"/>
      <c r="H94" s="675"/>
      <c r="I94" s="612"/>
      <c r="J94" s="370"/>
      <c r="L94" s="370"/>
      <c r="M94" s="370"/>
    </row>
    <row r="95" spans="1:20" s="521" customFormat="1" ht="21.75" customHeight="1" x14ac:dyDescent="0.2">
      <c r="A95" s="650"/>
      <c r="B95" s="638" t="s">
        <v>420</v>
      </c>
      <c r="C95" s="67" t="s">
        <v>846</v>
      </c>
      <c r="D95" s="308" t="s">
        <v>250</v>
      </c>
      <c r="E95" s="452">
        <v>1000</v>
      </c>
      <c r="F95" s="452">
        <v>270</v>
      </c>
      <c r="G95" s="453">
        <f>SUM(E95:F95)</f>
        <v>1270</v>
      </c>
      <c r="H95" s="452"/>
      <c r="I95" s="613">
        <f>G95</f>
        <v>1270</v>
      </c>
      <c r="J95" s="601"/>
      <c r="L95" s="601"/>
    </row>
    <row r="96" spans="1:20" s="70" customFormat="1" ht="21.75" customHeight="1" thickBot="1" x14ac:dyDescent="0.2">
      <c r="A96" s="649"/>
      <c r="B96" s="638" t="s">
        <v>428</v>
      </c>
      <c r="C96" s="67" t="s">
        <v>714</v>
      </c>
      <c r="D96" s="308" t="s">
        <v>250</v>
      </c>
      <c r="E96" s="452">
        <v>1520</v>
      </c>
      <c r="F96" s="452">
        <v>410</v>
      </c>
      <c r="G96" s="453">
        <f>SUM(E96:F96)</f>
        <v>1930</v>
      </c>
      <c r="H96" s="452">
        <f>G96</f>
        <v>1930</v>
      </c>
      <c r="I96" s="614"/>
      <c r="J96" s="370"/>
      <c r="L96" s="370"/>
      <c r="T96" s="370"/>
    </row>
    <row r="97" spans="1:13" s="70" customFormat="1" ht="21.75" customHeight="1" thickBot="1" x14ac:dyDescent="0.2">
      <c r="A97" s="649"/>
      <c r="B97" s="648"/>
      <c r="C97" s="66" t="s">
        <v>447</v>
      </c>
      <c r="D97" s="52"/>
      <c r="E97" s="551">
        <f>SUM(E95:E96)</f>
        <v>2520</v>
      </c>
      <c r="F97" s="551">
        <f>SUM(F95:F96)</f>
        <v>680</v>
      </c>
      <c r="G97" s="551">
        <f>SUM(G95:G96)</f>
        <v>3200</v>
      </c>
      <c r="H97" s="551">
        <f>SUM(H95:H96)</f>
        <v>1930</v>
      </c>
      <c r="I97" s="1361">
        <f>SUM(I95:I96)</f>
        <v>1270</v>
      </c>
      <c r="J97" s="358"/>
      <c r="L97" s="370"/>
      <c r="M97" s="370"/>
    </row>
    <row r="98" spans="1:13" s="70" customFormat="1" ht="13.5" customHeight="1" x14ac:dyDescent="0.15">
      <c r="A98" s="649"/>
      <c r="B98" s="638"/>
      <c r="C98" s="47"/>
      <c r="D98" s="49"/>
      <c r="E98" s="675"/>
      <c r="F98" s="675"/>
      <c r="G98" s="675"/>
      <c r="H98" s="676"/>
      <c r="I98" s="612"/>
      <c r="J98" s="358"/>
      <c r="L98" s="370"/>
      <c r="M98" s="370"/>
    </row>
    <row r="99" spans="1:13" s="70" customFormat="1" ht="13.5" customHeight="1" x14ac:dyDescent="0.15">
      <c r="A99" s="649"/>
      <c r="B99" s="699" t="s">
        <v>448</v>
      </c>
      <c r="C99" s="53" t="s">
        <v>71</v>
      </c>
      <c r="D99" s="65"/>
      <c r="E99" s="675"/>
      <c r="F99" s="675"/>
      <c r="G99" s="675"/>
      <c r="H99" s="676"/>
      <c r="I99" s="612"/>
      <c r="J99" s="358"/>
      <c r="L99" s="370"/>
      <c r="M99" s="370"/>
    </row>
    <row r="100" spans="1:13" s="41" customFormat="1" ht="27" customHeight="1" thickBot="1" x14ac:dyDescent="0.25">
      <c r="A100" s="651"/>
      <c r="B100" s="645" t="s">
        <v>420</v>
      </c>
      <c r="C100" s="700" t="s">
        <v>259</v>
      </c>
      <c r="D100" s="452" t="s">
        <v>252</v>
      </c>
      <c r="E100" s="452">
        <v>3937</v>
      </c>
      <c r="F100" s="452">
        <v>1063</v>
      </c>
      <c r="G100" s="453">
        <f>E100+F100</f>
        <v>5000</v>
      </c>
      <c r="H100" s="945"/>
      <c r="I100" s="613">
        <f>G100</f>
        <v>5000</v>
      </c>
      <c r="J100" s="356"/>
      <c r="L100" s="364"/>
      <c r="M100" s="364"/>
    </row>
    <row r="101" spans="1:13" s="41" customFormat="1" ht="21.75" customHeight="1" thickBot="1" x14ac:dyDescent="0.25">
      <c r="A101" s="651"/>
      <c r="B101" s="701"/>
      <c r="C101" s="702" t="s">
        <v>70</v>
      </c>
      <c r="D101" s="703"/>
      <c r="E101" s="703">
        <f>SUM(E100:E100)</f>
        <v>3937</v>
      </c>
      <c r="F101" s="703">
        <f>SUM(F100:F100)</f>
        <v>1063</v>
      </c>
      <c r="G101" s="703">
        <f>SUM(G100:G100)</f>
        <v>5000</v>
      </c>
      <c r="H101" s="703">
        <f>SUM(H100:H100)</f>
        <v>0</v>
      </c>
      <c r="I101" s="877">
        <f>SUM(I100:I100)</f>
        <v>5000</v>
      </c>
      <c r="J101" s="356"/>
      <c r="L101" s="364"/>
      <c r="M101" s="364"/>
    </row>
    <row r="102" spans="1:13" s="41" customFormat="1" ht="13.5" customHeight="1" x14ac:dyDescent="0.2">
      <c r="A102" s="651"/>
      <c r="B102" s="677"/>
      <c r="C102" s="678"/>
      <c r="D102" s="680"/>
      <c r="E102" s="680"/>
      <c r="F102" s="680"/>
      <c r="G102" s="680"/>
      <c r="H102" s="681"/>
      <c r="I102" s="878"/>
      <c r="J102" s="356"/>
      <c r="L102" s="364"/>
    </row>
    <row r="103" spans="1:13" s="70" customFormat="1" ht="26.25" customHeight="1" x14ac:dyDescent="0.2">
      <c r="A103" s="649"/>
      <c r="B103" s="645" t="s">
        <v>1144</v>
      </c>
      <c r="C103" s="53" t="s">
        <v>694</v>
      </c>
      <c r="D103" s="65"/>
      <c r="E103" s="680"/>
      <c r="F103" s="680"/>
      <c r="G103" s="675"/>
      <c r="H103" s="676"/>
      <c r="I103" s="612"/>
      <c r="J103" s="358"/>
      <c r="L103" s="370"/>
    </row>
    <row r="104" spans="1:13" s="70" customFormat="1" ht="21.75" customHeight="1" x14ac:dyDescent="0.15">
      <c r="A104" s="649"/>
      <c r="B104" s="645" t="s">
        <v>420</v>
      </c>
      <c r="C104" s="700" t="s">
        <v>791</v>
      </c>
      <c r="D104" s="452" t="s">
        <v>250</v>
      </c>
      <c r="E104" s="452">
        <v>787</v>
      </c>
      <c r="F104" s="452">
        <v>213</v>
      </c>
      <c r="G104" s="453">
        <f>SUM(E104:F104)</f>
        <v>1000</v>
      </c>
      <c r="H104" s="709"/>
      <c r="I104" s="613">
        <f>G104</f>
        <v>1000</v>
      </c>
      <c r="J104" s="358"/>
    </row>
    <row r="105" spans="1:13" s="70" customFormat="1" ht="12" customHeight="1" thickBot="1" x14ac:dyDescent="0.25">
      <c r="A105" s="649"/>
      <c r="B105" s="645"/>
      <c r="C105" s="700"/>
      <c r="D105" s="83"/>
      <c r="E105" s="83"/>
      <c r="F105" s="83"/>
      <c r="G105" s="83"/>
      <c r="H105" s="57"/>
      <c r="I105" s="876"/>
      <c r="J105" s="358"/>
    </row>
    <row r="106" spans="1:13" s="70" customFormat="1" ht="21.75" customHeight="1" thickBot="1" x14ac:dyDescent="0.2">
      <c r="A106" s="649"/>
      <c r="B106" s="708"/>
      <c r="C106" s="710" t="s">
        <v>693</v>
      </c>
      <c r="D106" s="711"/>
      <c r="E106" s="703">
        <f>SUM(E104:E105)</f>
        <v>787</v>
      </c>
      <c r="F106" s="703">
        <f>SUM(F104:F105)</f>
        <v>213</v>
      </c>
      <c r="G106" s="703">
        <f>SUM(G104:G105)</f>
        <v>1000</v>
      </c>
      <c r="H106" s="703">
        <f>SUM(H104:H105)</f>
        <v>0</v>
      </c>
      <c r="I106" s="877">
        <f>SUM(I104:I105)</f>
        <v>1000</v>
      </c>
      <c r="J106" s="358"/>
    </row>
    <row r="107" spans="1:13" s="70" customFormat="1" ht="13.5" customHeight="1" x14ac:dyDescent="0.15">
      <c r="A107" s="649"/>
      <c r="B107" s="673"/>
      <c r="C107" s="674"/>
      <c r="D107" s="675"/>
      <c r="E107" s="675"/>
      <c r="F107" s="675"/>
      <c r="G107" s="675"/>
      <c r="H107" s="675"/>
      <c r="I107" s="879"/>
      <c r="J107" s="358"/>
    </row>
    <row r="108" spans="1:13" s="70" customFormat="1" ht="13.5" customHeight="1" x14ac:dyDescent="0.15">
      <c r="A108" s="649"/>
      <c r="B108" s="699" t="s">
        <v>1149</v>
      </c>
      <c r="C108" s="53" t="s">
        <v>607</v>
      </c>
      <c r="D108" s="65"/>
      <c r="E108" s="675"/>
      <c r="F108" s="675"/>
      <c r="G108" s="675"/>
      <c r="H108" s="675"/>
      <c r="I108" s="612"/>
      <c r="J108" s="358"/>
    </row>
    <row r="109" spans="1:13" s="521" customFormat="1" ht="21.75" customHeight="1" x14ac:dyDescent="0.2">
      <c r="A109" s="650"/>
      <c r="B109" s="645" t="s">
        <v>420</v>
      </c>
      <c r="C109" s="700" t="s">
        <v>791</v>
      </c>
      <c r="D109" s="452" t="s">
        <v>250</v>
      </c>
      <c r="E109" s="452">
        <v>3071</v>
      </c>
      <c r="F109" s="452">
        <v>829</v>
      </c>
      <c r="G109" s="453">
        <f>SUM(E109:F109)</f>
        <v>3900</v>
      </c>
      <c r="H109" s="452">
        <v>0</v>
      </c>
      <c r="I109" s="613">
        <f>G109</f>
        <v>3900</v>
      </c>
      <c r="J109" s="520"/>
    </row>
    <row r="110" spans="1:13" s="521" customFormat="1" ht="12.75" customHeight="1" thickBot="1" x14ac:dyDescent="0.25">
      <c r="A110" s="650"/>
      <c r="B110" s="645"/>
      <c r="C110" s="700"/>
      <c r="D110" s="452"/>
      <c r="E110" s="452"/>
      <c r="F110" s="452"/>
      <c r="G110" s="453"/>
      <c r="H110" s="452"/>
      <c r="I110" s="613"/>
      <c r="J110" s="520"/>
    </row>
    <row r="111" spans="1:13" s="70" customFormat="1" ht="21.75" customHeight="1" thickBot="1" x14ac:dyDescent="0.2">
      <c r="A111" s="649"/>
      <c r="B111" s="708"/>
      <c r="C111" s="702" t="s">
        <v>16</v>
      </c>
      <c r="D111" s="703"/>
      <c r="E111" s="703">
        <f>SUM(E109:E110)</f>
        <v>3071</v>
      </c>
      <c r="F111" s="703">
        <f>SUM(F109:F110)</f>
        <v>829</v>
      </c>
      <c r="G111" s="703">
        <f>SUM(G109:G110)</f>
        <v>3900</v>
      </c>
      <c r="H111" s="703">
        <f>SUM(H109:H110)</f>
        <v>0</v>
      </c>
      <c r="I111" s="877">
        <f>SUM(I109:I110)</f>
        <v>3900</v>
      </c>
      <c r="J111" s="358"/>
    </row>
    <row r="112" spans="1:13" s="70" customFormat="1" ht="13.5" customHeight="1" x14ac:dyDescent="0.15">
      <c r="A112" s="649"/>
      <c r="B112" s="673"/>
      <c r="C112" s="674"/>
      <c r="D112" s="675"/>
      <c r="E112" s="675"/>
      <c r="F112" s="675"/>
      <c r="G112" s="675"/>
      <c r="H112" s="675"/>
      <c r="I112" s="879"/>
      <c r="J112" s="358"/>
      <c r="L112" s="370"/>
      <c r="M112" s="370"/>
    </row>
    <row r="113" spans="1:15" s="70" customFormat="1" ht="13.5" customHeight="1" x14ac:dyDescent="0.15">
      <c r="A113" s="649"/>
      <c r="B113" s="699" t="s">
        <v>1150</v>
      </c>
      <c r="C113" s="53" t="s">
        <v>775</v>
      </c>
      <c r="D113" s="65"/>
      <c r="E113" s="675"/>
      <c r="F113" s="675"/>
      <c r="G113" s="675"/>
      <c r="H113" s="675"/>
      <c r="I113" s="612"/>
      <c r="J113" s="358"/>
      <c r="L113" s="370"/>
      <c r="M113" s="370"/>
    </row>
    <row r="114" spans="1:15" s="521" customFormat="1" ht="21.75" customHeight="1" x14ac:dyDescent="0.2">
      <c r="A114" s="650"/>
      <c r="B114" s="645" t="s">
        <v>420</v>
      </c>
      <c r="C114" s="700" t="s">
        <v>866</v>
      </c>
      <c r="D114" s="452" t="s">
        <v>250</v>
      </c>
      <c r="E114" s="452">
        <v>787</v>
      </c>
      <c r="F114" s="452">
        <v>213</v>
      </c>
      <c r="G114" s="453">
        <f>E114+F114</f>
        <v>1000</v>
      </c>
      <c r="H114" s="452">
        <f>G114</f>
        <v>1000</v>
      </c>
      <c r="I114" s="704">
        <v>0</v>
      </c>
      <c r="J114" s="520"/>
      <c r="L114" s="601"/>
      <c r="M114" s="601"/>
    </row>
    <row r="115" spans="1:15" s="521" customFormat="1" ht="12" customHeight="1" thickBot="1" x14ac:dyDescent="0.25">
      <c r="A115" s="650"/>
      <c r="B115" s="705"/>
      <c r="C115" s="706"/>
      <c r="D115" s="608"/>
      <c r="E115" s="608"/>
      <c r="F115" s="608"/>
      <c r="G115" s="707"/>
      <c r="H115" s="608"/>
      <c r="I115" s="1362"/>
      <c r="J115" s="520"/>
      <c r="L115" s="601"/>
      <c r="M115" s="601"/>
    </row>
    <row r="116" spans="1:15" s="521" customFormat="1" ht="21.75" customHeight="1" thickBot="1" x14ac:dyDescent="0.25">
      <c r="A116" s="650"/>
      <c r="B116" s="708"/>
      <c r="C116" s="702" t="s">
        <v>169</v>
      </c>
      <c r="D116" s="703"/>
      <c r="E116" s="703">
        <f>SUM(E114:E114)</f>
        <v>787</v>
      </c>
      <c r="F116" s="703">
        <f>SUM(F114:F114)</f>
        <v>213</v>
      </c>
      <c r="G116" s="703">
        <f>SUM(G114:G114)</f>
        <v>1000</v>
      </c>
      <c r="H116" s="703">
        <f>SUM(H114:H114)</f>
        <v>1000</v>
      </c>
      <c r="I116" s="877">
        <f>SUM(I114:I114)</f>
        <v>0</v>
      </c>
      <c r="J116" s="520"/>
      <c r="L116" s="601"/>
      <c r="M116" s="601"/>
    </row>
    <row r="117" spans="1:15" s="70" customFormat="1" ht="13.5" customHeight="1" x14ac:dyDescent="0.2">
      <c r="A117" s="649"/>
      <c r="B117" s="677"/>
      <c r="C117" s="678"/>
      <c r="D117" s="680"/>
      <c r="E117" s="680"/>
      <c r="F117" s="680"/>
      <c r="G117" s="675"/>
      <c r="H117" s="676"/>
      <c r="I117" s="879"/>
      <c r="J117" s="358"/>
      <c r="L117" s="370"/>
      <c r="M117" s="370"/>
      <c r="O117" s="370"/>
    </row>
    <row r="118" spans="1:15" s="70" customFormat="1" ht="13.5" customHeight="1" x14ac:dyDescent="0.15">
      <c r="A118" s="649"/>
      <c r="B118" s="699" t="s">
        <v>1151</v>
      </c>
      <c r="C118" s="53" t="s">
        <v>449</v>
      </c>
      <c r="D118" s="65"/>
      <c r="E118" s="65">
        <v>0</v>
      </c>
      <c r="F118" s="65">
        <v>0</v>
      </c>
      <c r="G118" s="65">
        <v>0</v>
      </c>
      <c r="H118" s="57">
        <v>0</v>
      </c>
      <c r="I118" s="612">
        <v>0</v>
      </c>
      <c r="J118" s="358"/>
      <c r="L118" s="370"/>
      <c r="M118" s="370"/>
    </row>
    <row r="119" spans="1:15" s="70" customFormat="1" ht="11.25" customHeight="1" thickBot="1" x14ac:dyDescent="0.25">
      <c r="A119" s="649"/>
      <c r="B119" s="682"/>
      <c r="C119" s="700"/>
      <c r="D119" s="83"/>
      <c r="E119" s="83"/>
      <c r="F119" s="83"/>
      <c r="G119" s="65"/>
      <c r="H119" s="44"/>
      <c r="I119" s="876"/>
      <c r="J119" s="358"/>
      <c r="L119" s="370"/>
      <c r="M119" s="370"/>
    </row>
    <row r="120" spans="1:15" s="70" customFormat="1" ht="21.75" customHeight="1" thickBot="1" x14ac:dyDescent="0.25">
      <c r="A120" s="649"/>
      <c r="B120" s="679"/>
      <c r="C120" s="712" t="s">
        <v>450</v>
      </c>
      <c r="D120" s="713"/>
      <c r="E120" s="463">
        <f>E118</f>
        <v>0</v>
      </c>
      <c r="F120" s="463">
        <f t="shared" ref="F120:I120" si="16">F118</f>
        <v>0</v>
      </c>
      <c r="G120" s="463">
        <f t="shared" si="16"/>
        <v>0</v>
      </c>
      <c r="H120" s="463">
        <f t="shared" si="16"/>
        <v>0</v>
      </c>
      <c r="I120" s="1358">
        <f t="shared" si="16"/>
        <v>0</v>
      </c>
      <c r="J120" s="358"/>
      <c r="L120" s="370"/>
      <c r="M120" s="370"/>
    </row>
    <row r="121" spans="1:15" s="41" customFormat="1" ht="13.5" customHeight="1" thickBot="1" x14ac:dyDescent="0.25">
      <c r="A121" s="651"/>
      <c r="B121" s="677"/>
      <c r="C121" s="678"/>
      <c r="D121" s="680"/>
      <c r="E121" s="680"/>
      <c r="F121" s="680"/>
      <c r="G121" s="675"/>
      <c r="H121" s="681"/>
      <c r="I121" s="878"/>
      <c r="J121" s="356"/>
      <c r="L121" s="364"/>
      <c r="M121" s="364"/>
    </row>
    <row r="122" spans="1:15" s="70" customFormat="1" ht="20.25" customHeight="1" thickBot="1" x14ac:dyDescent="0.2">
      <c r="A122" s="649"/>
      <c r="B122" s="701"/>
      <c r="C122" s="712" t="s">
        <v>451</v>
      </c>
      <c r="D122" s="551"/>
      <c r="E122" s="551">
        <f>E15+E21+E43+E57+E62+E69+E74+E83+E88+E97+E101+E106+E111+E120+E116</f>
        <v>2608598</v>
      </c>
      <c r="F122" s="551">
        <f>F15+F21+F43+F57+F62+F69+F74+F83+F88+F97+F101+F106+F111+F120+F116</f>
        <v>560336</v>
      </c>
      <c r="G122" s="551">
        <f>G15+G21+G43+G57+G62+G69+G74+G83+G88+G97+G101+G106+G111+G120+G116</f>
        <v>3168934</v>
      </c>
      <c r="H122" s="551">
        <f>H15+H21+H43+H57+H62+H69+H74+H83+H88+H97+H101+H106+H111+H120+H116</f>
        <v>3123486</v>
      </c>
      <c r="I122" s="1361">
        <f>I15+I21+I43+I57+I62+I69+I74+I83+I88+I97+I101+I106+I111+I120+I116</f>
        <v>45448</v>
      </c>
      <c r="J122" s="358"/>
      <c r="L122" s="370"/>
      <c r="M122" s="370"/>
    </row>
    <row r="125" spans="1:15" ht="14.1" customHeight="1" x14ac:dyDescent="0.2">
      <c r="F125" s="71"/>
      <c r="G125" s="72"/>
    </row>
  </sheetData>
  <sheetProtection selectLockedCells="1" selectUnlockedCells="1"/>
  <mergeCells count="14">
    <mergeCell ref="B1:I1"/>
    <mergeCell ref="B2:I2"/>
    <mergeCell ref="H7:I7"/>
    <mergeCell ref="B4:I4"/>
    <mergeCell ref="B5:B9"/>
    <mergeCell ref="C8:C9"/>
    <mergeCell ref="D8:D9"/>
    <mergeCell ref="H8:H9"/>
    <mergeCell ref="I8:I9"/>
    <mergeCell ref="C3:I3"/>
    <mergeCell ref="E7:G7"/>
    <mergeCell ref="F8:F9"/>
    <mergeCell ref="G8:G9"/>
    <mergeCell ref="E8:E9"/>
  </mergeCells>
  <phoneticPr fontId="33" type="noConversion"/>
  <pageMargins left="0" right="0" top="0.39370078740157483" bottom="0.39370078740157483" header="0.51181102362204722" footer="0.51181102362204722"/>
  <pageSetup paperSize="9" scale="85" firstPageNumber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29</vt:i4>
      </vt:variant>
      <vt:variant>
        <vt:lpstr>Névvel ellátott tartományok</vt:lpstr>
      </vt:variant>
      <vt:variant>
        <vt:i4>9</vt:i4>
      </vt:variant>
    </vt:vector>
  </HeadingPairs>
  <TitlesOfParts>
    <vt:vector size="38" baseType="lpstr">
      <vt:lpstr>Össz.önkor.mérleg.</vt:lpstr>
      <vt:lpstr>működ. mérleg </vt:lpstr>
      <vt:lpstr>felhalm. mérleg</vt:lpstr>
      <vt:lpstr>2021 évi állami tám</vt:lpstr>
      <vt:lpstr>közhatalmi bevételek</vt:lpstr>
      <vt:lpstr>tám, végl. pe.átv  </vt:lpstr>
      <vt:lpstr>felh. bev.  </vt:lpstr>
      <vt:lpstr>mc.pe.átad</vt:lpstr>
      <vt:lpstr>felhalm. kiad.  </vt:lpstr>
      <vt:lpstr>tartalék</vt:lpstr>
      <vt:lpstr>pü.mérleg Önkorm.</vt:lpstr>
      <vt:lpstr>pü.mérleg Hivatal</vt:lpstr>
      <vt:lpstr>műk. kiad. szakf Önkorm. </vt:lpstr>
      <vt:lpstr>ellátottak önk.</vt:lpstr>
      <vt:lpstr>püm. GAMESZ. </vt:lpstr>
      <vt:lpstr>püm.Brunszvik</vt:lpstr>
      <vt:lpstr>püm Festetics</vt:lpstr>
      <vt:lpstr>püm-TASZII.</vt:lpstr>
      <vt:lpstr>Munka3</vt:lpstr>
      <vt:lpstr>Munka6</vt:lpstr>
      <vt:lpstr>likvid</vt:lpstr>
      <vt:lpstr>Munka1</vt:lpstr>
      <vt:lpstr>létszám</vt:lpstr>
      <vt:lpstr>2019 évi létszám</vt:lpstr>
      <vt:lpstr>Kötváll Ph.</vt:lpstr>
      <vt:lpstr>Kötváll Önk</vt:lpstr>
      <vt:lpstr>kötváll. </vt:lpstr>
      <vt:lpstr>közvetett t.</vt:lpstr>
      <vt:lpstr>hitelállomány </vt:lpstr>
      <vt:lpstr>'ellátottak önk.'!Excel_BuiltIn_Print_Titles</vt:lpstr>
      <vt:lpstr>'2019 évi létszám'!Nyomtatási_cím</vt:lpstr>
      <vt:lpstr>'ellátottak önk.'!Nyomtatási_cím</vt:lpstr>
      <vt:lpstr>'felh. bev.  '!Nyomtatási_cím</vt:lpstr>
      <vt:lpstr>'felhalm. kiad.  '!Nyomtatási_cím</vt:lpstr>
      <vt:lpstr>'kötváll. '!Nyomtatási_cím</vt:lpstr>
      <vt:lpstr>mc.pe.átad!Nyomtatási_cím</vt:lpstr>
      <vt:lpstr>'műk. kiad. szakf Önkorm. '!Nyomtatási_cím</vt:lpstr>
      <vt:lpstr>'tám, végl. pe.átv  '!Nyomtatási_cím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Szintén László</dc:creator>
  <cp:lastModifiedBy>Boros Lajosné</cp:lastModifiedBy>
  <cp:lastPrinted>2022-09-20T09:10:33Z</cp:lastPrinted>
  <dcterms:created xsi:type="dcterms:W3CDTF">2013-12-16T15:47:29Z</dcterms:created>
  <dcterms:modified xsi:type="dcterms:W3CDTF">2022-11-18T07:59:24Z</dcterms:modified>
</cp:coreProperties>
</file>