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1\Költségvetés 2021\Költségvetés 2021 2. módosítás\Rendelet\"/>
    </mc:Choice>
  </mc:AlternateContent>
  <xr:revisionPtr revIDLastSave="0" documentId="13_ncr:1_{8046C927-DEFC-4624-B3BA-7FA66EAD91A0}" xr6:coauthVersionLast="36" xr6:coauthVersionMax="45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1 évi állami tám" sheetId="67" state="hidden" r:id="rId4"/>
    <sheet name="közhatalmi bevételek" sheetId="14" state="hidden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pü.mérleg Önkorm." sheetId="46" r:id="rId11"/>
    <sheet name="pü.mérleg Hivatal" sheetId="45" r:id="rId12"/>
    <sheet name="műk. kiad. szakf Önkorm. " sheetId="15" r:id="rId13"/>
    <sheet name="ellátottak önk." sheetId="63" state="hidden" r:id="rId14"/>
    <sheet name="püm. GAMESZ. " sheetId="44" r:id="rId15"/>
    <sheet name="püm.Brunszvik" sheetId="51" r:id="rId16"/>
    <sheet name="püm Festetics" sheetId="64" r:id="rId17"/>
    <sheet name="püm-TASZII." sheetId="42" r:id="rId18"/>
    <sheet name="Munka3" sheetId="78" state="hidden" r:id="rId19"/>
    <sheet name="Munka6" sheetId="77" state="hidden" r:id="rId20"/>
    <sheet name="likvid" sheetId="24" r:id="rId21"/>
    <sheet name="Munka1" sheetId="73" state="hidden" r:id="rId22"/>
    <sheet name="létszám" sheetId="79" r:id="rId23"/>
    <sheet name="2019 évi létszám" sheetId="68" state="hidden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r:id="rId29"/>
  </sheets>
  <definedNames>
    <definedName name="Excel_BuiltIn_Print_Titles" localSheetId="23">#REF!</definedName>
    <definedName name="Excel_BuiltIn_Print_Titles" localSheetId="13">'ellátottak önk.'!$B$8:$IM$9</definedName>
    <definedName name="Excel_BuiltIn_Print_Titles">#REF!</definedName>
    <definedName name="_xlnm.Print_Titles" localSheetId="23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6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Q66" i="79" l="1"/>
  <c r="R66" i="79"/>
  <c r="S66" i="79"/>
  <c r="T66" i="79"/>
  <c r="U66" i="79"/>
  <c r="V66" i="79"/>
  <c r="W66" i="79"/>
  <c r="X66" i="79"/>
  <c r="Y66" i="79"/>
  <c r="Z66" i="79"/>
  <c r="AA66" i="79"/>
  <c r="AB66" i="79"/>
  <c r="AC66" i="79"/>
  <c r="AD66" i="79"/>
  <c r="AE66" i="79"/>
  <c r="AF66" i="79"/>
  <c r="AG66" i="79"/>
  <c r="AH66" i="79"/>
  <c r="AI66" i="79"/>
  <c r="AJ66" i="79"/>
  <c r="AK66" i="79"/>
  <c r="AL66" i="79"/>
  <c r="AM66" i="79"/>
  <c r="AN66" i="79"/>
  <c r="AO66" i="79"/>
  <c r="AP66" i="79"/>
  <c r="AQ66" i="79"/>
  <c r="AR66" i="79"/>
  <c r="AS66" i="79"/>
  <c r="AT66" i="79"/>
  <c r="AU66" i="79"/>
  <c r="AV66" i="79"/>
  <c r="AW66" i="79"/>
  <c r="AX66" i="79"/>
  <c r="AY66" i="79"/>
  <c r="AZ66" i="79"/>
  <c r="BA66" i="79"/>
  <c r="BB66" i="79"/>
  <c r="BC66" i="79"/>
  <c r="BD66" i="79"/>
  <c r="BE66" i="79"/>
  <c r="BF66" i="79"/>
  <c r="BG66" i="79"/>
  <c r="BH66" i="79"/>
  <c r="BI66" i="79"/>
  <c r="BJ66" i="79"/>
  <c r="BK66" i="79"/>
  <c r="BL66" i="79"/>
  <c r="BM66" i="79"/>
  <c r="BN66" i="79"/>
  <c r="BO66" i="79"/>
  <c r="BP66" i="79"/>
  <c r="BQ66" i="79"/>
  <c r="BR66" i="79"/>
  <c r="BS66" i="79"/>
  <c r="BT66" i="79"/>
  <c r="BU66" i="79"/>
  <c r="BU64" i="79"/>
  <c r="I64" i="79"/>
  <c r="J64" i="79"/>
  <c r="K64" i="79"/>
  <c r="L64" i="79"/>
  <c r="M64" i="79"/>
  <c r="N64" i="79"/>
  <c r="O64" i="79"/>
  <c r="P64" i="79"/>
  <c r="Q64" i="79"/>
  <c r="R64" i="79"/>
  <c r="S64" i="79"/>
  <c r="T64" i="79"/>
  <c r="U64" i="79"/>
  <c r="V64" i="79"/>
  <c r="W64" i="79"/>
  <c r="X64" i="79"/>
  <c r="Y64" i="79"/>
  <c r="Z64" i="79"/>
  <c r="AA64" i="79"/>
  <c r="AB64" i="79"/>
  <c r="AC64" i="79"/>
  <c r="AD64" i="79"/>
  <c r="AE64" i="79"/>
  <c r="AF64" i="79"/>
  <c r="AG64" i="79"/>
  <c r="AH64" i="79"/>
  <c r="AI64" i="79"/>
  <c r="AJ64" i="79"/>
  <c r="AK64" i="79"/>
  <c r="AL64" i="79"/>
  <c r="AM64" i="79"/>
  <c r="AN64" i="79"/>
  <c r="AO64" i="79"/>
  <c r="AP64" i="79"/>
  <c r="AQ64" i="79"/>
  <c r="AR64" i="79"/>
  <c r="AS64" i="79"/>
  <c r="AT64" i="79"/>
  <c r="AU64" i="79"/>
  <c r="AV64" i="79"/>
  <c r="AW64" i="79"/>
  <c r="AX64" i="79"/>
  <c r="AY64" i="79"/>
  <c r="AZ64" i="79"/>
  <c r="BA64" i="79"/>
  <c r="BB64" i="79"/>
  <c r="BC64" i="79"/>
  <c r="BD64" i="79"/>
  <c r="BE64" i="79"/>
  <c r="BF64" i="79"/>
  <c r="BG64" i="79"/>
  <c r="BH64" i="79"/>
  <c r="BI64" i="79"/>
  <c r="BJ64" i="79"/>
  <c r="BK64" i="79"/>
  <c r="BL64" i="79"/>
  <c r="BM64" i="79"/>
  <c r="BN64" i="79"/>
  <c r="BO64" i="79"/>
  <c r="BP64" i="79"/>
  <c r="BQ64" i="79"/>
  <c r="BR64" i="79"/>
  <c r="BS64" i="79"/>
  <c r="BT64" i="79"/>
  <c r="BF21" i="79"/>
  <c r="BU21" i="79" s="1"/>
  <c r="BG21" i="79"/>
  <c r="BH21" i="79"/>
  <c r="BI21" i="79"/>
  <c r="BJ21" i="79"/>
  <c r="BK21" i="79"/>
  <c r="BL21" i="79"/>
  <c r="BM21" i="79"/>
  <c r="BN21" i="79"/>
  <c r="BO21" i="79"/>
  <c r="BP21" i="79"/>
  <c r="BQ21" i="79"/>
  <c r="BR21" i="79"/>
  <c r="BS21" i="79"/>
  <c r="BT21" i="79"/>
  <c r="BD21" i="79"/>
  <c r="BE21" i="79"/>
  <c r="BU17" i="79"/>
  <c r="BU18" i="79"/>
  <c r="BU19" i="79"/>
  <c r="BU20" i="79"/>
  <c r="BU16" i="79"/>
  <c r="O66" i="79"/>
  <c r="I66" i="79"/>
  <c r="N66" i="79"/>
  <c r="K66" i="79"/>
  <c r="J66" i="79"/>
  <c r="G64" i="79"/>
  <c r="G66" i="79" s="1"/>
  <c r="F64" i="79"/>
  <c r="F66" i="79" s="1"/>
  <c r="E64" i="79"/>
  <c r="E66" i="79" s="1"/>
  <c r="D64" i="79"/>
  <c r="D66" i="79" s="1"/>
  <c r="P61" i="79"/>
  <c r="AY60" i="79"/>
  <c r="BU60" i="79" s="1"/>
  <c r="AH60" i="79"/>
  <c r="BC60" i="79" s="1"/>
  <c r="AD60" i="79"/>
  <c r="AH59" i="79"/>
  <c r="AY59" i="79" s="1"/>
  <c r="BU59" i="79" s="1"/>
  <c r="AD59" i="79"/>
  <c r="AH58" i="79"/>
  <c r="AH61" i="79" s="1"/>
  <c r="AD58" i="79"/>
  <c r="AD61" i="79" s="1"/>
  <c r="BC57" i="79"/>
  <c r="AH57" i="79"/>
  <c r="AD57" i="79"/>
  <c r="AY57" i="79" s="1"/>
  <c r="BL52" i="79"/>
  <c r="BA52" i="79"/>
  <c r="AZ52" i="79"/>
  <c r="BB52" i="79" s="1"/>
  <c r="AF52" i="79"/>
  <c r="AE52" i="79"/>
  <c r="AD52" i="79"/>
  <c r="H52" i="79"/>
  <c r="AH52" i="79" s="1"/>
  <c r="BC52" i="79" s="1"/>
  <c r="C52" i="79"/>
  <c r="C64" i="79" s="1"/>
  <c r="C66" i="79" s="1"/>
  <c r="H51" i="79"/>
  <c r="AH51" i="79" s="1"/>
  <c r="H49" i="79"/>
  <c r="AH49" i="79" s="1"/>
  <c r="H47" i="79"/>
  <c r="AH47" i="79" s="1"/>
  <c r="BC46" i="79"/>
  <c r="BU46" i="79" s="1"/>
  <c r="AH46" i="79"/>
  <c r="AY46" i="79" s="1"/>
  <c r="H46" i="79"/>
  <c r="BC43" i="79"/>
  <c r="BA43" i="79"/>
  <c r="BB43" i="79" s="1"/>
  <c r="AZ43" i="79"/>
  <c r="AH43" i="79"/>
  <c r="AY43" i="79" s="1"/>
  <c r="AG43" i="79"/>
  <c r="AG52" i="79" s="1"/>
  <c r="H43" i="79"/>
  <c r="H42" i="79"/>
  <c r="AH42" i="79" s="1"/>
  <c r="H41" i="79"/>
  <c r="AH41" i="79" s="1"/>
  <c r="H40" i="79"/>
  <c r="AH40" i="79" s="1"/>
  <c r="BL38" i="79"/>
  <c r="H38" i="79"/>
  <c r="AH38" i="79" s="1"/>
  <c r="BC35" i="79"/>
  <c r="P35" i="79"/>
  <c r="AD35" i="79" s="1"/>
  <c r="BU34" i="79"/>
  <c r="BC34" i="79"/>
  <c r="AY34" i="79"/>
  <c r="AH34" i="79"/>
  <c r="AD34" i="79"/>
  <c r="BC33" i="79"/>
  <c r="AY33" i="79"/>
  <c r="AH33" i="79"/>
  <c r="AD33" i="79"/>
  <c r="BU33" i="79" s="1"/>
  <c r="BC32" i="79"/>
  <c r="AH32" i="79"/>
  <c r="AD32" i="79"/>
  <c r="BU32" i="79" s="1"/>
  <c r="BC31" i="79"/>
  <c r="AH31" i="79"/>
  <c r="AD31" i="79"/>
  <c r="BU31" i="79" s="1"/>
  <c r="BC30" i="79"/>
  <c r="AH30" i="79"/>
  <c r="AD30" i="79"/>
  <c r="BU30" i="79" s="1"/>
  <c r="BU29" i="79"/>
  <c r="BC29" i="79"/>
  <c r="AY29" i="79"/>
  <c r="AH29" i="79"/>
  <c r="AD29" i="79"/>
  <c r="BU28" i="79"/>
  <c r="BC28" i="79"/>
  <c r="AY28" i="79"/>
  <c r="AH28" i="79"/>
  <c r="AD28" i="79"/>
  <c r="BC27" i="79"/>
  <c r="AY27" i="79"/>
  <c r="AH27" i="79"/>
  <c r="AD27" i="79"/>
  <c r="BU27" i="79" s="1"/>
  <c r="BC26" i="79"/>
  <c r="AH26" i="79"/>
  <c r="AD26" i="79"/>
  <c r="BU26" i="79" s="1"/>
  <c r="BC25" i="79"/>
  <c r="AH25" i="79"/>
  <c r="AH35" i="79" s="1"/>
  <c r="AD25" i="79"/>
  <c r="BU25" i="79" s="1"/>
  <c r="AW21" i="79"/>
  <c r="AV21" i="79"/>
  <c r="AU21" i="79"/>
  <c r="AT21" i="79"/>
  <c r="AP21" i="79"/>
  <c r="AN21" i="79"/>
  <c r="AM21" i="79"/>
  <c r="AK21" i="79"/>
  <c r="AJ21" i="79"/>
  <c r="AI21" i="79"/>
  <c r="AH21" i="79"/>
  <c r="BC21" i="79" s="1"/>
  <c r="AC21" i="79"/>
  <c r="AB21" i="79"/>
  <c r="AA21" i="79"/>
  <c r="Z21" i="79"/>
  <c r="Y21" i="79"/>
  <c r="X21" i="79"/>
  <c r="W21" i="79"/>
  <c r="V21" i="79"/>
  <c r="U21" i="79"/>
  <c r="T21" i="79"/>
  <c r="S21" i="79"/>
  <c r="R21" i="79"/>
  <c r="Q21" i="79"/>
  <c r="P21" i="79"/>
  <c r="P66" i="79" s="1"/>
  <c r="BC20" i="79"/>
  <c r="AY20" i="79"/>
  <c r="AT20" i="79"/>
  <c r="AH20" i="79"/>
  <c r="AD20" i="79"/>
  <c r="BC19" i="79"/>
  <c r="AY19" i="79"/>
  <c r="AH19" i="79"/>
  <c r="AD19" i="79"/>
  <c r="BC18" i="79"/>
  <c r="AW18" i="79"/>
  <c r="AU18" i="79"/>
  <c r="AS18" i="79"/>
  <c r="BO18" i="79" s="1"/>
  <c r="AQ18" i="79"/>
  <c r="BM18" i="79" s="1"/>
  <c r="AJ18" i="79"/>
  <c r="AH18" i="79"/>
  <c r="AY18" i="79" s="1"/>
  <c r="AD18" i="79"/>
  <c r="BC17" i="79"/>
  <c r="AX17" i="79"/>
  <c r="AX21" i="79" s="1"/>
  <c r="AW17" i="79"/>
  <c r="AV17" i="79"/>
  <c r="AR17" i="79"/>
  <c r="AR21" i="79" s="1"/>
  <c r="AQ17" i="79"/>
  <c r="AQ21" i="79" s="1"/>
  <c r="AP17" i="79"/>
  <c r="AO17" i="79"/>
  <c r="AO21" i="79" s="1"/>
  <c r="AN17" i="79"/>
  <c r="AL17" i="79"/>
  <c r="AL21" i="79" s="1"/>
  <c r="AH17" i="79"/>
  <c r="AD17" i="79"/>
  <c r="BC16" i="79"/>
  <c r="AS16" i="79"/>
  <c r="AS21" i="79" s="1"/>
  <c r="AH16" i="79"/>
  <c r="AY16" i="79" s="1"/>
  <c r="AD16" i="79"/>
  <c r="BC12" i="79"/>
  <c r="BU12" i="79" s="1"/>
  <c r="AS12" i="79"/>
  <c r="AH12" i="79"/>
  <c r="M12" i="79"/>
  <c r="M66" i="79" s="1"/>
  <c r="H12" i="79"/>
  <c r="AY12" i="79" s="1"/>
  <c r="BC10" i="79"/>
  <c r="AN10" i="79"/>
  <c r="BI10" i="79" s="1"/>
  <c r="AM10" i="79"/>
  <c r="BH10" i="79" s="1"/>
  <c r="AK10" i="79"/>
  <c r="BF10" i="79" s="1"/>
  <c r="AI10" i="79"/>
  <c r="BD10" i="79" s="1"/>
  <c r="AH10" i="79"/>
  <c r="H10" i="79"/>
  <c r="BU35" i="79" l="1"/>
  <c r="AY35" i="79"/>
  <c r="BC42" i="79"/>
  <c r="BU42" i="79" s="1"/>
  <c r="AY42" i="79"/>
  <c r="BC51" i="79"/>
  <c r="BU51" i="79" s="1"/>
  <c r="AY51" i="79"/>
  <c r="BU57" i="79"/>
  <c r="BC40" i="79"/>
  <c r="BU40" i="79" s="1"/>
  <c r="AY40" i="79"/>
  <c r="BC47" i="79"/>
  <c r="BU47" i="79" s="1"/>
  <c r="AY47" i="79"/>
  <c r="BC41" i="79"/>
  <c r="BU41" i="79" s="1"/>
  <c r="AY41" i="79"/>
  <c r="BC49" i="79"/>
  <c r="BU49" i="79" s="1"/>
  <c r="AY49" i="79"/>
  <c r="BU43" i="79"/>
  <c r="BC38" i="79"/>
  <c r="BU38" i="79" s="1"/>
  <c r="AY38" i="79"/>
  <c r="AY26" i="79"/>
  <c r="AY32" i="79"/>
  <c r="BL43" i="79"/>
  <c r="AY25" i="79"/>
  <c r="AY31" i="79"/>
  <c r="AY58" i="79"/>
  <c r="BU58" i="79" s="1"/>
  <c r="BC59" i="79"/>
  <c r="H64" i="79"/>
  <c r="H66" i="79" s="1"/>
  <c r="AD21" i="79"/>
  <c r="AY21" i="79"/>
  <c r="AY30" i="79"/>
  <c r="BC58" i="79"/>
  <c r="BC61" i="79" s="1"/>
  <c r="AY10" i="79"/>
  <c r="BU10" i="79"/>
  <c r="AY17" i="79"/>
  <c r="G17" i="47"/>
  <c r="AY61" i="79" l="1"/>
  <c r="BU61" i="79"/>
  <c r="AY52" i="79"/>
  <c r="BU52" i="79"/>
  <c r="E11" i="47"/>
  <c r="D11" i="47"/>
  <c r="C11" i="47"/>
  <c r="K17" i="15" l="1"/>
  <c r="I14" i="42" l="1"/>
  <c r="H24" i="42"/>
  <c r="G24" i="42"/>
  <c r="E18" i="5"/>
  <c r="R61" i="15"/>
  <c r="R62" i="15"/>
  <c r="R63" i="15"/>
  <c r="G63" i="8" l="1"/>
  <c r="G62" i="8" l="1"/>
  <c r="F65" i="8"/>
  <c r="E65" i="8"/>
  <c r="G61" i="8"/>
  <c r="I61" i="8" s="1"/>
  <c r="I65" i="8" s="1"/>
  <c r="F22" i="8"/>
  <c r="E22" i="8"/>
  <c r="G60" i="8"/>
  <c r="F75" i="80" l="1"/>
  <c r="F77" i="80" s="1"/>
  <c r="E75" i="80"/>
  <c r="E77" i="80" s="1"/>
  <c r="G74" i="80"/>
  <c r="F70" i="80"/>
  <c r="E70" i="80"/>
  <c r="G24" i="80"/>
  <c r="G61" i="80"/>
  <c r="G77" i="80" l="1"/>
  <c r="G70" i="80"/>
  <c r="E19" i="10" l="1"/>
  <c r="C24" i="10"/>
  <c r="D32" i="6"/>
  <c r="F30" i="6"/>
  <c r="F31" i="6"/>
  <c r="F23" i="6"/>
  <c r="E24" i="6"/>
  <c r="D24" i="6"/>
  <c r="E51" i="5"/>
  <c r="E52" i="5"/>
  <c r="E53" i="5"/>
  <c r="E54" i="5"/>
  <c r="D55" i="5"/>
  <c r="C11" i="5" l="1"/>
  <c r="C11" i="46" s="1"/>
  <c r="E36" i="5"/>
  <c r="E37" i="5"/>
  <c r="E38" i="5"/>
  <c r="E39" i="5"/>
  <c r="E40" i="5"/>
  <c r="E41" i="5"/>
  <c r="C30" i="5"/>
  <c r="D30" i="5"/>
  <c r="E23" i="5"/>
  <c r="D23" i="5"/>
  <c r="C23" i="5"/>
  <c r="E26" i="5"/>
  <c r="E27" i="5"/>
  <c r="D75" i="5"/>
  <c r="C75" i="5"/>
  <c r="E75" i="5" s="1"/>
  <c r="E74" i="5"/>
  <c r="E30" i="5" l="1"/>
  <c r="E32" i="6"/>
  <c r="F32" i="6" s="1"/>
  <c r="I19" i="42" l="1"/>
  <c r="K14" i="55" l="1"/>
  <c r="L13" i="55"/>
  <c r="N13" i="24" l="1"/>
  <c r="L12" i="55"/>
  <c r="L14" i="55" s="1"/>
  <c r="M14" i="55"/>
  <c r="G20" i="8" l="1"/>
  <c r="N42" i="24" l="1"/>
  <c r="D41" i="24"/>
  <c r="E41" i="24" s="1"/>
  <c r="F41" i="24" s="1"/>
  <c r="G41" i="24" s="1"/>
  <c r="H41" i="24" s="1"/>
  <c r="I41" i="24" s="1"/>
  <c r="J41" i="24" s="1"/>
  <c r="K41" i="24" s="1"/>
  <c r="L41" i="24" s="1"/>
  <c r="M41" i="24" s="1"/>
  <c r="O12" i="24"/>
  <c r="O11" i="24"/>
  <c r="O15" i="24"/>
  <c r="E50" i="5" l="1"/>
  <c r="E49" i="5"/>
  <c r="C55" i="5"/>
  <c r="E26" i="80"/>
  <c r="G44" i="8"/>
  <c r="I16" i="8"/>
  <c r="H16" i="8"/>
  <c r="F16" i="8"/>
  <c r="E16" i="8"/>
  <c r="G14" i="8"/>
  <c r="G43" i="8"/>
  <c r="G42" i="8"/>
  <c r="G23" i="80"/>
  <c r="G22" i="80"/>
  <c r="G21" i="80"/>
  <c r="R56" i="15" l="1"/>
  <c r="F43" i="45"/>
  <c r="C41" i="46" l="1"/>
  <c r="E41" i="46" s="1"/>
  <c r="J14" i="55"/>
  <c r="H14" i="55"/>
  <c r="D14" i="55"/>
  <c r="C14" i="55"/>
  <c r="F47" i="8"/>
  <c r="E47" i="8"/>
  <c r="G41" i="8"/>
  <c r="G45" i="8"/>
  <c r="G40" i="8"/>
  <c r="G39" i="8"/>
  <c r="E15" i="5" l="1"/>
  <c r="H42" i="24" l="1"/>
  <c r="I42" i="24"/>
  <c r="J42" i="24"/>
  <c r="K42" i="24"/>
  <c r="L42" i="24"/>
  <c r="M42" i="24"/>
  <c r="E37" i="49" l="1"/>
  <c r="I28" i="64" l="1"/>
  <c r="R55" i="15" l="1"/>
  <c r="R60" i="15"/>
  <c r="F94" i="66" l="1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5" i="80"/>
  <c r="F26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G58" i="80"/>
  <c r="G59" i="80"/>
  <c r="G60" i="80"/>
  <c r="G62" i="80"/>
  <c r="E63" i="80"/>
  <c r="E82" i="80" s="1"/>
  <c r="F63" i="80"/>
  <c r="F82" i="80" s="1"/>
  <c r="G75" i="80"/>
  <c r="E22" i="10"/>
  <c r="D16" i="10"/>
  <c r="E14" i="10"/>
  <c r="C16" i="10"/>
  <c r="G63" i="80" l="1"/>
  <c r="G82" i="80" s="1"/>
  <c r="E65" i="80"/>
  <c r="E81" i="80"/>
  <c r="F81" i="80"/>
  <c r="G79" i="80"/>
  <c r="F79" i="80"/>
  <c r="F65" i="80"/>
  <c r="E79" i="80"/>
  <c r="G26" i="80"/>
  <c r="G81" i="80" s="1"/>
  <c r="E64" i="15"/>
  <c r="H10" i="46" s="1"/>
  <c r="G64" i="15"/>
  <c r="H11" i="46" s="1"/>
  <c r="E84" i="80" l="1"/>
  <c r="F84" i="80"/>
  <c r="G65" i="80"/>
  <c r="G84" i="80" s="1"/>
  <c r="E23" i="10"/>
  <c r="I70" i="8"/>
  <c r="F70" i="8"/>
  <c r="G70" i="8"/>
  <c r="H70" i="8"/>
  <c r="E70" i="8"/>
  <c r="I128" i="8"/>
  <c r="I124" i="8"/>
  <c r="D25" i="47"/>
  <c r="D25" i="46"/>
  <c r="C25" i="46"/>
  <c r="F26" i="6"/>
  <c r="F18" i="6"/>
  <c r="F16" i="6"/>
  <c r="E81" i="5" l="1"/>
  <c r="E82" i="5"/>
  <c r="E83" i="5"/>
  <c r="E84" i="5"/>
  <c r="E66" i="5"/>
  <c r="E55" i="5"/>
  <c r="J16" i="45" l="1"/>
  <c r="H30" i="47" l="1"/>
  <c r="H30" i="46" l="1"/>
  <c r="G85" i="8"/>
  <c r="H85" i="8" s="1"/>
  <c r="E45" i="46"/>
  <c r="D45" i="47"/>
  <c r="D35" i="48" s="1"/>
  <c r="C45" i="47"/>
  <c r="C35" i="48" s="1"/>
  <c r="E35" i="48" l="1"/>
  <c r="G30" i="47"/>
  <c r="G30" i="46"/>
  <c r="G75" i="8" l="1"/>
  <c r="G59" i="8" l="1"/>
  <c r="G58" i="8"/>
  <c r="G74" i="8"/>
  <c r="H74" i="8" s="1"/>
  <c r="G57" i="8"/>
  <c r="H57" i="8" s="1"/>
  <c r="Q29" i="15" l="1"/>
  <c r="Q21" i="15"/>
  <c r="H27" i="51"/>
  <c r="G80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4" i="5"/>
  <c r="E35" i="5"/>
  <c r="E24" i="5"/>
  <c r="G55" i="8" l="1"/>
  <c r="G53" i="8"/>
  <c r="G56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D11" i="46" s="1"/>
  <c r="G69" i="67"/>
  <c r="G72" i="67"/>
  <c r="G29" i="67"/>
  <c r="C76" i="67"/>
  <c r="G76" i="67" l="1"/>
  <c r="D44" i="47"/>
  <c r="C44" i="47"/>
  <c r="E43" i="44"/>
  <c r="D64" i="15" l="1"/>
  <c r="F64" i="15"/>
  <c r="I64" i="15"/>
  <c r="K64" i="15"/>
  <c r="N64" i="15"/>
  <c r="O64" i="15"/>
  <c r="I22" i="8"/>
  <c r="H28" i="46" s="1"/>
  <c r="G13" i="8"/>
  <c r="G16" i="8" s="1"/>
  <c r="R52" i="15" l="1"/>
  <c r="R51" i="15"/>
  <c r="R50" i="15"/>
  <c r="D24" i="10"/>
  <c r="E24" i="10" s="1"/>
  <c r="F109" i="8"/>
  <c r="E109" i="8"/>
  <c r="H109" i="8"/>
  <c r="G54" i="8"/>
  <c r="H54" i="8" s="1"/>
  <c r="H65" i="8" s="1"/>
  <c r="G38" i="8"/>
  <c r="H38" i="8" s="1"/>
  <c r="H17" i="46"/>
  <c r="E16" i="5" l="1"/>
  <c r="G37" i="8" l="1"/>
  <c r="H37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9" i="10"/>
  <c r="C29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64" i="15" s="1"/>
  <c r="R47" i="15"/>
  <c r="R19" i="15"/>
  <c r="R34" i="15"/>
  <c r="R40" i="15"/>
  <c r="R37" i="15"/>
  <c r="R36" i="15"/>
  <c r="R33" i="15"/>
  <c r="H42" i="15"/>
  <c r="H64" i="15" s="1"/>
  <c r="R15" i="15"/>
  <c r="R14" i="15"/>
  <c r="R12" i="15"/>
  <c r="R11" i="15"/>
  <c r="R10" i="15"/>
  <c r="R39" i="15" l="1"/>
  <c r="R18" i="15"/>
  <c r="R41" i="15"/>
  <c r="R20" i="15"/>
  <c r="R35" i="15"/>
  <c r="J18" i="45" l="1"/>
  <c r="H18" i="45"/>
  <c r="I18" i="45"/>
  <c r="G33" i="46" l="1"/>
  <c r="H33" i="46"/>
  <c r="C30" i="54" l="1"/>
  <c r="G41" i="47" l="1"/>
  <c r="G30" i="48" s="1"/>
  <c r="G36" i="8" l="1"/>
  <c r="H36" i="8" s="1"/>
  <c r="H41" i="47" l="1"/>
  <c r="H30" i="48" s="1"/>
  <c r="H27" i="55" l="1"/>
  <c r="D27" i="55"/>
  <c r="C27" i="55"/>
  <c r="F22" i="6" l="1"/>
  <c r="F21" i="6"/>
  <c r="F24" i="6" s="1"/>
  <c r="E33" i="5"/>
  <c r="G28" i="8"/>
  <c r="H28" i="8" s="1"/>
  <c r="G26" i="8"/>
  <c r="H26" i="8" s="1"/>
  <c r="G27" i="8"/>
  <c r="H27" i="8" s="1"/>
  <c r="O14" i="24" l="1"/>
  <c r="C14" i="24" s="1"/>
  <c r="D14" i="24" l="1"/>
  <c r="E14" i="24" s="1"/>
  <c r="F14" i="24" s="1"/>
  <c r="G14" i="24" s="1"/>
  <c r="H14" i="24" s="1"/>
  <c r="I14" i="24" s="1"/>
  <c r="J14" i="24" s="1"/>
  <c r="K14" i="24" s="1"/>
  <c r="L14" i="24" s="1"/>
  <c r="M14" i="24" s="1"/>
  <c r="I41" i="46"/>
  <c r="I41" i="47" s="1"/>
  <c r="I30" i="48" l="1"/>
  <c r="O40" i="24"/>
  <c r="F105" i="8"/>
  <c r="E105" i="8"/>
  <c r="F82" i="8"/>
  <c r="G82" i="8"/>
  <c r="H82" i="8"/>
  <c r="I82" i="8"/>
  <c r="E82" i="8"/>
  <c r="G35" i="8" l="1"/>
  <c r="H35" i="8" s="1"/>
  <c r="J17" i="15"/>
  <c r="J64" i="15" s="1"/>
  <c r="D16" i="46"/>
  <c r="G16" i="6"/>
  <c r="H16" i="6"/>
  <c r="I16" i="6"/>
  <c r="I19" i="45" l="1"/>
  <c r="R29" i="15" l="1"/>
  <c r="F24" i="63"/>
  <c r="G23" i="63"/>
  <c r="G19" i="8" l="1"/>
  <c r="G22" i="8" s="1"/>
  <c r="J19" i="45"/>
  <c r="H19" i="45"/>
  <c r="H19" i="8" l="1"/>
  <c r="H22" i="8" s="1"/>
  <c r="G28" i="46" l="1"/>
  <c r="E44" i="5"/>
  <c r="E43" i="5" s="1"/>
  <c r="D43" i="5"/>
  <c r="C43" i="5"/>
  <c r="E28" i="5"/>
  <c r="D28" i="5"/>
  <c r="C28" i="5"/>
  <c r="E25" i="5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T94" i="68"/>
  <c r="T98" i="68" s="1"/>
  <c r="L21" i="68"/>
  <c r="R36" i="68"/>
  <c r="R101" i="68" s="1"/>
  <c r="R103" i="68" s="1"/>
  <c r="T25" i="68"/>
  <c r="T101" i="68" l="1"/>
  <c r="T103" i="68" s="1"/>
  <c r="S101" i="68"/>
  <c r="S103" i="68" s="1"/>
  <c r="O101" i="68"/>
  <c r="L101" i="68"/>
  <c r="L103" i="68" s="1"/>
  <c r="P101" i="68" l="1"/>
  <c r="P103" i="68" s="1"/>
  <c r="C45" i="5" l="1"/>
  <c r="C47" i="5" s="1"/>
  <c r="C57" i="5" l="1"/>
  <c r="E30" i="49"/>
  <c r="G34" i="8" l="1"/>
  <c r="I34" i="8" s="1"/>
  <c r="E71" i="5" l="1"/>
  <c r="D14" i="64" l="1"/>
  <c r="G108" i="8" l="1"/>
  <c r="G109" i="8" s="1"/>
  <c r="I108" i="8" l="1"/>
  <c r="I109" i="8" s="1"/>
  <c r="J31" i="47" l="1"/>
  <c r="K31" i="47"/>
  <c r="L31" i="47"/>
  <c r="C24" i="47"/>
  <c r="C16" i="49" s="1"/>
  <c r="C32" i="64"/>
  <c r="C24" i="46" l="1"/>
  <c r="G122" i="8"/>
  <c r="H122" i="8" s="1"/>
  <c r="G27" i="51" s="1"/>
  <c r="I27" i="51" s="1"/>
  <c r="F96" i="8"/>
  <c r="H96" i="8"/>
  <c r="G31" i="46" s="1"/>
  <c r="E96" i="8"/>
  <c r="G94" i="8"/>
  <c r="I94" i="8" s="1"/>
  <c r="F91" i="8"/>
  <c r="G33" i="8"/>
  <c r="G31" i="47" l="1"/>
  <c r="G18" i="49" s="1"/>
  <c r="H33" i="8"/>
  <c r="G34" i="6"/>
  <c r="H34" i="6"/>
  <c r="I34" i="6"/>
  <c r="E73" i="5"/>
  <c r="D72" i="5"/>
  <c r="E72" i="5"/>
  <c r="C72" i="5"/>
  <c r="C76" i="5" l="1"/>
  <c r="C29" i="64" s="1"/>
  <c r="E29" i="64" s="1"/>
  <c r="D76" i="5"/>
  <c r="D29" i="64" s="1"/>
  <c r="D32" i="64" s="1"/>
  <c r="E76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J17" i="47"/>
  <c r="K17" i="47"/>
  <c r="L17" i="47"/>
  <c r="D47" i="47"/>
  <c r="D38" i="48" s="1"/>
  <c r="C47" i="47"/>
  <c r="C38" i="48" s="1"/>
  <c r="D15" i="47"/>
  <c r="D12" i="49" s="1"/>
  <c r="E47" i="46"/>
  <c r="E47" i="47" s="1"/>
  <c r="E38" i="48" s="1"/>
  <c r="D33" i="44" l="1"/>
  <c r="C33" i="44"/>
  <c r="C15" i="46"/>
  <c r="E15" i="46" l="1"/>
  <c r="E15" i="47" l="1"/>
  <c r="E12" i="49" s="1"/>
  <c r="C15" i="47"/>
  <c r="C12" i="49" s="1"/>
  <c r="G20" i="63" l="1"/>
  <c r="H21" i="46"/>
  <c r="G21" i="46"/>
  <c r="F128" i="8"/>
  <c r="G128" i="8"/>
  <c r="H128" i="8"/>
  <c r="E128" i="8"/>
  <c r="I47" i="8"/>
  <c r="M17" i="15" l="1"/>
  <c r="M64" i="15" s="1"/>
  <c r="D16" i="47"/>
  <c r="D13" i="49" s="1"/>
  <c r="D85" i="5"/>
  <c r="E65" i="5"/>
  <c r="E61" i="5"/>
  <c r="D61" i="5"/>
  <c r="D62" i="5" s="1"/>
  <c r="C61" i="5"/>
  <c r="C62" i="5" s="1"/>
  <c r="C29" i="47" l="1"/>
  <c r="C89" i="5"/>
  <c r="D29" i="47"/>
  <c r="D89" i="5"/>
  <c r="E62" i="5"/>
  <c r="E29" i="47" l="1"/>
  <c r="E89" i="5"/>
  <c r="R45" i="15" l="1"/>
  <c r="R44" i="15"/>
  <c r="E44" i="46" l="1"/>
  <c r="C25" i="47" l="1"/>
  <c r="C33" i="42"/>
  <c r="I13" i="44" l="1"/>
  <c r="I13" i="64" l="1"/>
  <c r="G27" i="42"/>
  <c r="F124" i="8"/>
  <c r="E124" i="8"/>
  <c r="G124" i="8" l="1"/>
  <c r="H124" i="8"/>
  <c r="G32" i="8" l="1"/>
  <c r="G30" i="8"/>
  <c r="F119" i="8"/>
  <c r="E119" i="8"/>
  <c r="H32" i="8" l="1"/>
  <c r="H30" i="8"/>
  <c r="C34" i="48"/>
  <c r="D34" i="48"/>
  <c r="C46" i="47"/>
  <c r="C36" i="48" s="1"/>
  <c r="D46" i="47"/>
  <c r="D36" i="48" s="1"/>
  <c r="D41" i="47"/>
  <c r="D33" i="49" s="1"/>
  <c r="C41" i="47"/>
  <c r="C33" i="49" s="1"/>
  <c r="C31" i="48" s="1"/>
  <c r="E31" i="48" s="1"/>
  <c r="D33" i="42"/>
  <c r="E43" i="42"/>
  <c r="E25" i="42"/>
  <c r="E33" i="42" s="1"/>
  <c r="I20" i="64"/>
  <c r="E44" i="64"/>
  <c r="E43" i="64"/>
  <c r="E46" i="47" l="1"/>
  <c r="E36" i="48" s="1"/>
  <c r="E45" i="47"/>
  <c r="D30" i="48"/>
  <c r="C30" i="48"/>
  <c r="E41" i="47"/>
  <c r="R25" i="15"/>
  <c r="R26" i="15"/>
  <c r="R49" i="15"/>
  <c r="R30" i="15"/>
  <c r="E91" i="8"/>
  <c r="E30" i="48" l="1"/>
  <c r="E33" i="49"/>
  <c r="G25" i="8" l="1"/>
  <c r="E24" i="63"/>
  <c r="H24" i="63"/>
  <c r="I24" i="63"/>
  <c r="J24" i="63"/>
  <c r="G16" i="63"/>
  <c r="G17" i="63"/>
  <c r="G18" i="63"/>
  <c r="G19" i="63"/>
  <c r="G15" i="63"/>
  <c r="H25" i="8" l="1"/>
  <c r="D45" i="5" l="1"/>
  <c r="D47" i="5" s="1"/>
  <c r="D57" i="5" l="1"/>
  <c r="E19" i="48"/>
  <c r="E29" i="46"/>
  <c r="D19" i="48"/>
  <c r="D29" i="46"/>
  <c r="C19" i="48"/>
  <c r="C29" i="46"/>
  <c r="C13" i="46"/>
  <c r="F15" i="14" l="1"/>
  <c r="G31" i="8" l="1"/>
  <c r="F114" i="8"/>
  <c r="E114" i="8"/>
  <c r="H114" i="8"/>
  <c r="G27" i="64" s="1"/>
  <c r="H31" i="8" l="1"/>
  <c r="H119" i="8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J19" i="47"/>
  <c r="K19" i="47"/>
  <c r="L19" i="47"/>
  <c r="Q27" i="15"/>
  <c r="Q64" i="15" s="1"/>
  <c r="F28" i="63"/>
  <c r="E28" i="63"/>
  <c r="G22" i="63"/>
  <c r="F29" i="63" l="1"/>
  <c r="G13" i="63" l="1"/>
  <c r="E29" i="63"/>
  <c r="G14" i="46" s="1"/>
  <c r="C20" i="54" l="1"/>
  <c r="C32" i="54" s="1"/>
  <c r="G10" i="46"/>
  <c r="G10" i="47" s="1"/>
  <c r="G11" i="46"/>
  <c r="H12" i="46"/>
  <c r="G19" i="46"/>
  <c r="H19" i="46"/>
  <c r="G12" i="46"/>
  <c r="G12" i="47" s="1"/>
  <c r="R13" i="15"/>
  <c r="G29" i="8"/>
  <c r="G47" i="8" s="1"/>
  <c r="I91" i="8"/>
  <c r="H32" i="46" s="1"/>
  <c r="E28" i="10"/>
  <c r="E29" i="10" s="1"/>
  <c r="I14" i="44"/>
  <c r="I14" i="64"/>
  <c r="E34" i="48"/>
  <c r="H48" i="65"/>
  <c r="G48" i="65"/>
  <c r="F48" i="65"/>
  <c r="G27" i="44"/>
  <c r="G33" i="44" s="1"/>
  <c r="C49" i="44" s="1"/>
  <c r="G33" i="64"/>
  <c r="E20" i="42"/>
  <c r="I53" i="64"/>
  <c r="H53" i="64"/>
  <c r="G53" i="64"/>
  <c r="D34" i="64"/>
  <c r="C34" i="64"/>
  <c r="G24" i="64"/>
  <c r="C48" i="64" s="1"/>
  <c r="E20" i="64"/>
  <c r="E18" i="64"/>
  <c r="E16" i="64"/>
  <c r="E14" i="64"/>
  <c r="E13" i="64"/>
  <c r="I12" i="64"/>
  <c r="E12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K32" i="47"/>
  <c r="H33" i="51"/>
  <c r="D24" i="46"/>
  <c r="C12" i="47"/>
  <c r="C52" i="47"/>
  <c r="C43" i="48" s="1"/>
  <c r="D52" i="47"/>
  <c r="D43" i="48" s="1"/>
  <c r="J55" i="46"/>
  <c r="J11" i="47"/>
  <c r="K11" i="47"/>
  <c r="J10" i="47"/>
  <c r="J12" i="47"/>
  <c r="K55" i="46"/>
  <c r="J24" i="46"/>
  <c r="J35" i="46" s="1"/>
  <c r="J56" i="46" s="1"/>
  <c r="K24" i="46"/>
  <c r="K35" i="46" s="1"/>
  <c r="L24" i="46"/>
  <c r="L35" i="46" s="1"/>
  <c r="K12" i="47"/>
  <c r="J32" i="47"/>
  <c r="G48" i="47"/>
  <c r="G55" i="47" s="1"/>
  <c r="H48" i="47"/>
  <c r="H55" i="47" s="1"/>
  <c r="F25" i="14"/>
  <c r="R27" i="15"/>
  <c r="G21" i="63"/>
  <c r="G27" i="63"/>
  <c r="G28" i="63" s="1"/>
  <c r="G14" i="63"/>
  <c r="G24" i="63" s="1"/>
  <c r="E32" i="45"/>
  <c r="E34" i="45" s="1"/>
  <c r="E46" i="5"/>
  <c r="E31" i="5"/>
  <c r="G73" i="8"/>
  <c r="I73" i="8" s="1"/>
  <c r="E20" i="10"/>
  <c r="H21" i="47"/>
  <c r="H20" i="48" s="1"/>
  <c r="H10" i="47"/>
  <c r="H10" i="48" s="1"/>
  <c r="E13" i="14"/>
  <c r="C18" i="47"/>
  <c r="F12" i="6"/>
  <c r="D25" i="10"/>
  <c r="D30" i="10" s="1"/>
  <c r="H77" i="8"/>
  <c r="G117" i="8"/>
  <c r="D26" i="46"/>
  <c r="D26" i="47" s="1"/>
  <c r="D19" i="49" s="1"/>
  <c r="E26" i="46"/>
  <c r="F13" i="6"/>
  <c r="E25" i="47" s="1"/>
  <c r="E20" i="5"/>
  <c r="R48" i="15"/>
  <c r="R43" i="15"/>
  <c r="R38" i="15"/>
  <c r="R31" i="15"/>
  <c r="D12" i="47"/>
  <c r="I48" i="46"/>
  <c r="I48" i="47" s="1"/>
  <c r="O41" i="24" s="1"/>
  <c r="E43" i="51"/>
  <c r="G104" i="8"/>
  <c r="H104" i="8" s="1"/>
  <c r="H105" i="8" s="1"/>
  <c r="H27" i="45" s="1"/>
  <c r="H33" i="45" s="1"/>
  <c r="D49" i="45" s="1"/>
  <c r="D86" i="5"/>
  <c r="C85" i="5"/>
  <c r="C86" i="5" s="1"/>
  <c r="E19" i="5"/>
  <c r="G21" i="47"/>
  <c r="G20" i="48" s="1"/>
  <c r="G20" i="46"/>
  <c r="G20" i="47" s="1"/>
  <c r="G19" i="48" s="1"/>
  <c r="G33" i="51"/>
  <c r="E21" i="10"/>
  <c r="E15" i="10"/>
  <c r="E16" i="10" s="1"/>
  <c r="E77" i="8"/>
  <c r="E99" i="8" s="1"/>
  <c r="D67" i="5"/>
  <c r="C67" i="5"/>
  <c r="C88" i="5" s="1"/>
  <c r="E13" i="5"/>
  <c r="E14" i="5"/>
  <c r="E17" i="5"/>
  <c r="E12" i="5"/>
  <c r="E32" i="5"/>
  <c r="L17" i="15"/>
  <c r="L64" i="15" s="1"/>
  <c r="I71" i="56"/>
  <c r="H71" i="56"/>
  <c r="G71" i="56"/>
  <c r="F71" i="56"/>
  <c r="E71" i="56"/>
  <c r="G52" i="8"/>
  <c r="E14" i="6"/>
  <c r="D14" i="6"/>
  <c r="C19" i="49"/>
  <c r="C20" i="49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I12" i="42"/>
  <c r="I24" i="42" s="1"/>
  <c r="I13" i="42"/>
  <c r="L11" i="47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A44" i="51" s="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E12" i="51"/>
  <c r="L10" i="47"/>
  <c r="E13" i="51"/>
  <c r="I13" i="51"/>
  <c r="E14" i="51"/>
  <c r="I14" i="51"/>
  <c r="E16" i="51"/>
  <c r="E18" i="51"/>
  <c r="E20" i="51"/>
  <c r="H24" i="51"/>
  <c r="C32" i="51"/>
  <c r="C34" i="51" s="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12" i="44"/>
  <c r="I12" i="44"/>
  <c r="E13" i="44"/>
  <c r="E16" i="44"/>
  <c r="E33" i="44" s="1"/>
  <c r="E18" i="44"/>
  <c r="E20" i="44"/>
  <c r="H24" i="44"/>
  <c r="G53" i="44"/>
  <c r="H53" i="44"/>
  <c r="I53" i="44"/>
  <c r="I24" i="45"/>
  <c r="K14" i="47"/>
  <c r="J1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12" i="45"/>
  <c r="F13" i="45"/>
  <c r="F14" i="45"/>
  <c r="F16" i="45"/>
  <c r="F18" i="45"/>
  <c r="H53" i="45"/>
  <c r="I53" i="45"/>
  <c r="J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9" i="8"/>
  <c r="G96" i="8"/>
  <c r="H27" i="44"/>
  <c r="H33" i="44" s="1"/>
  <c r="D49" i="44" s="1"/>
  <c r="F29" i="6"/>
  <c r="D13" i="46"/>
  <c r="E80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5" i="24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D42" i="47"/>
  <c r="E42" i="47" s="1"/>
  <c r="J12" i="45"/>
  <c r="G53" i="51"/>
  <c r="G33" i="42"/>
  <c r="C49" i="42" s="1"/>
  <c r="D55" i="46"/>
  <c r="C55" i="46"/>
  <c r="L55" i="46"/>
  <c r="K10" i="47"/>
  <c r="J14" i="47"/>
  <c r="K18" i="47"/>
  <c r="J18" i="47"/>
  <c r="L18" i="47"/>
  <c r="J24" i="47"/>
  <c r="L12" i="47"/>
  <c r="L14" i="47"/>
  <c r="L32" i="47"/>
  <c r="K27" i="47"/>
  <c r="J27" i="47"/>
  <c r="K24" i="47"/>
  <c r="J34" i="47"/>
  <c r="L27" i="47"/>
  <c r="L34" i="47"/>
  <c r="K34" i="47"/>
  <c r="L24" i="47"/>
  <c r="G24" i="44"/>
  <c r="G24" i="51"/>
  <c r="I12" i="51"/>
  <c r="H24" i="64"/>
  <c r="G112" i="8"/>
  <c r="G114" i="8" s="1"/>
  <c r="I27" i="64" s="1"/>
  <c r="J13" i="45"/>
  <c r="D48" i="64" l="1"/>
  <c r="E11" i="5"/>
  <c r="E11" i="46" s="1"/>
  <c r="C42" i="24"/>
  <c r="O42" i="24"/>
  <c r="E34" i="51"/>
  <c r="E44" i="47"/>
  <c r="C48" i="51"/>
  <c r="E48" i="45"/>
  <c r="R17" i="15"/>
  <c r="R64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H29" i="8"/>
  <c r="D34" i="6"/>
  <c r="D17" i="49"/>
  <c r="D42" i="24"/>
  <c r="E34" i="6"/>
  <c r="G29" i="63"/>
  <c r="F28" i="14"/>
  <c r="E32" i="64"/>
  <c r="G91" i="8"/>
  <c r="D13" i="47"/>
  <c r="D88" i="5"/>
  <c r="L56" i="46"/>
  <c r="I21" i="46"/>
  <c r="G119" i="8"/>
  <c r="I117" i="8"/>
  <c r="H27" i="42" s="1"/>
  <c r="E17" i="49"/>
  <c r="E24" i="46"/>
  <c r="C14" i="42"/>
  <c r="C32" i="42" s="1"/>
  <c r="C13" i="47"/>
  <c r="K56" i="46"/>
  <c r="C17" i="49"/>
  <c r="C30" i="47"/>
  <c r="C26" i="46"/>
  <c r="C30" i="46"/>
  <c r="C11" i="48"/>
  <c r="H89" i="8"/>
  <c r="E34" i="64"/>
  <c r="E30" i="47"/>
  <c r="D30" i="47"/>
  <c r="D22" i="49" s="1"/>
  <c r="C68" i="5"/>
  <c r="C14" i="44"/>
  <c r="D68" i="5"/>
  <c r="D91" i="5" s="1"/>
  <c r="D14" i="44"/>
  <c r="D32" i="44" s="1"/>
  <c r="D11" i="48"/>
  <c r="I24" i="51"/>
  <c r="H34" i="51"/>
  <c r="H54" i="51" s="1"/>
  <c r="H20" i="46"/>
  <c r="H20" i="47" s="1"/>
  <c r="H19" i="48" s="1"/>
  <c r="C25" i="10"/>
  <c r="C30" i="10" s="1"/>
  <c r="E30" i="46"/>
  <c r="D30" i="46"/>
  <c r="D34" i="46" s="1"/>
  <c r="E25" i="46"/>
  <c r="F14" i="6"/>
  <c r="E45" i="5"/>
  <c r="E67" i="5"/>
  <c r="E68" i="5" s="1"/>
  <c r="D20" i="47"/>
  <c r="D16" i="48" s="1"/>
  <c r="H38" i="48"/>
  <c r="H45" i="48" s="1"/>
  <c r="D24" i="47"/>
  <c r="E26" i="47"/>
  <c r="E19" i="49" s="1"/>
  <c r="E52" i="47"/>
  <c r="E43" i="48" s="1"/>
  <c r="G17" i="46"/>
  <c r="G51" i="8"/>
  <c r="G65" i="8" s="1"/>
  <c r="G18" i="46"/>
  <c r="C12" i="48"/>
  <c r="G38" i="48"/>
  <c r="G45" i="48" s="1"/>
  <c r="D55" i="47"/>
  <c r="C55" i="47"/>
  <c r="I24" i="64"/>
  <c r="G34" i="64"/>
  <c r="G54" i="64" s="1"/>
  <c r="G34" i="42"/>
  <c r="G54" i="42" s="1"/>
  <c r="F77" i="8"/>
  <c r="F99" i="8" s="1"/>
  <c r="H28" i="47"/>
  <c r="H15" i="49" s="1"/>
  <c r="I112" i="8"/>
  <c r="I114" i="8" s="1"/>
  <c r="H27" i="64" s="1"/>
  <c r="G103" i="8"/>
  <c r="I27" i="44"/>
  <c r="I33" i="44" s="1"/>
  <c r="E49" i="44" s="1"/>
  <c r="G19" i="47"/>
  <c r="G18" i="48" s="1"/>
  <c r="I19" i="46"/>
  <c r="I19" i="47" s="1"/>
  <c r="H19" i="47"/>
  <c r="H18" i="48" s="1"/>
  <c r="I24" i="44"/>
  <c r="C49" i="64"/>
  <c r="G34" i="44"/>
  <c r="G54" i="44" s="1"/>
  <c r="H34" i="44"/>
  <c r="H54" i="44" s="1"/>
  <c r="I33" i="51"/>
  <c r="E49" i="51" s="1"/>
  <c r="I10" i="47"/>
  <c r="I10" i="48" s="1"/>
  <c r="I21" i="47"/>
  <c r="I20" i="48" s="1"/>
  <c r="H18" i="46"/>
  <c r="H12" i="47"/>
  <c r="H12" i="48" s="1"/>
  <c r="I12" i="46"/>
  <c r="I10" i="46"/>
  <c r="E55" i="46"/>
  <c r="H14" i="46"/>
  <c r="D14" i="42"/>
  <c r="D32" i="42" s="1"/>
  <c r="E85" i="5"/>
  <c r="E32" i="51"/>
  <c r="G10" i="48"/>
  <c r="I55" i="47"/>
  <c r="I38" i="48"/>
  <c r="I45" i="48" s="1"/>
  <c r="I77" i="8"/>
  <c r="H27" i="46" s="1"/>
  <c r="G77" i="8"/>
  <c r="G11" i="47"/>
  <c r="I11" i="46"/>
  <c r="H17" i="49"/>
  <c r="G33" i="47"/>
  <c r="G20" i="49" s="1"/>
  <c r="D11" i="49"/>
  <c r="C49" i="51"/>
  <c r="G34" i="51"/>
  <c r="G54" i="51" s="1"/>
  <c r="E30" i="14"/>
  <c r="D17" i="46" s="1"/>
  <c r="G12" i="48"/>
  <c r="D12" i="48"/>
  <c r="E20" i="46"/>
  <c r="C20" i="47"/>
  <c r="F20" i="45"/>
  <c r="F32" i="45" s="1"/>
  <c r="F34" i="45" s="1"/>
  <c r="D32" i="45"/>
  <c r="D34" i="45" s="1"/>
  <c r="D30" i="14"/>
  <c r="F13" i="14"/>
  <c r="D48" i="51"/>
  <c r="D53" i="51" s="1"/>
  <c r="D54" i="51" s="1"/>
  <c r="E12" i="46"/>
  <c r="E12" i="47" s="1"/>
  <c r="E12" i="48" s="1"/>
  <c r="H33" i="47"/>
  <c r="H20" i="49" s="1"/>
  <c r="H11" i="47"/>
  <c r="C34" i="42" l="1"/>
  <c r="C48" i="42"/>
  <c r="E48" i="5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D33" i="46"/>
  <c r="D35" i="46" s="1"/>
  <c r="D56" i="46" s="1"/>
  <c r="D17" i="47"/>
  <c r="D14" i="48" s="1"/>
  <c r="H47" i="8"/>
  <c r="G27" i="46" s="1"/>
  <c r="E47" i="5"/>
  <c r="G105" i="8"/>
  <c r="G130" i="8" s="1"/>
  <c r="I103" i="8"/>
  <c r="I105" i="8" s="1"/>
  <c r="I27" i="45" s="1"/>
  <c r="J27" i="45" s="1"/>
  <c r="J33" i="45" s="1"/>
  <c r="F49" i="45" s="1"/>
  <c r="G99" i="8"/>
  <c r="G18" i="47"/>
  <c r="G17" i="48" s="1"/>
  <c r="H18" i="47"/>
  <c r="H17" i="48" s="1"/>
  <c r="D34" i="44"/>
  <c r="D48" i="44"/>
  <c r="E57" i="5"/>
  <c r="E42" i="24"/>
  <c r="C22" i="49"/>
  <c r="C53" i="64"/>
  <c r="C54" i="64" s="1"/>
  <c r="C53" i="42"/>
  <c r="C54" i="42" s="1"/>
  <c r="C91" i="5"/>
  <c r="H32" i="47"/>
  <c r="H19" i="49" s="1"/>
  <c r="I96" i="8"/>
  <c r="H31" i="46" s="1"/>
  <c r="H91" i="8"/>
  <c r="I119" i="8"/>
  <c r="I27" i="42"/>
  <c r="I33" i="42" s="1"/>
  <c r="E49" i="42" s="1"/>
  <c r="E24" i="47"/>
  <c r="D34" i="47"/>
  <c r="E86" i="5"/>
  <c r="G16" i="48"/>
  <c r="F34" i="6"/>
  <c r="E11" i="48"/>
  <c r="I18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G51" i="46"/>
  <c r="E48" i="64"/>
  <c r="C32" i="44"/>
  <c r="E14" i="44"/>
  <c r="E32" i="44" s="1"/>
  <c r="E48" i="44" s="1"/>
  <c r="D34" i="42"/>
  <c r="E34" i="42" s="1"/>
  <c r="D48" i="42"/>
  <c r="E53" i="51"/>
  <c r="E54" i="51" s="1"/>
  <c r="I20" i="47"/>
  <c r="I19" i="48" s="1"/>
  <c r="I20" i="46"/>
  <c r="E25" i="10"/>
  <c r="E30" i="10" s="1"/>
  <c r="D13" i="48"/>
  <c r="D16" i="49"/>
  <c r="E55" i="47"/>
  <c r="O20" i="24" s="1"/>
  <c r="C20" i="24" s="1"/>
  <c r="F130" i="8"/>
  <c r="G24" i="46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G28" i="47"/>
  <c r="H33" i="64"/>
  <c r="I34" i="44"/>
  <c r="I54" i="44" s="1"/>
  <c r="I30" i="46"/>
  <c r="I34" i="51"/>
  <c r="I54" i="51" s="1"/>
  <c r="I18" i="46"/>
  <c r="I12" i="47"/>
  <c r="O26" i="24" s="1"/>
  <c r="C26" i="24" s="1"/>
  <c r="H24" i="45"/>
  <c r="D48" i="45" s="1"/>
  <c r="J24" i="45"/>
  <c r="H14" i="47"/>
  <c r="H14" i="48" s="1"/>
  <c r="E14" i="42"/>
  <c r="E32" i="42" s="1"/>
  <c r="E48" i="42" s="1"/>
  <c r="C16" i="48"/>
  <c r="E20" i="47"/>
  <c r="C53" i="51"/>
  <c r="C54" i="51" s="1"/>
  <c r="C17" i="46"/>
  <c r="C33" i="46" s="1"/>
  <c r="F30" i="14"/>
  <c r="E17" i="46" s="1"/>
  <c r="I14" i="46"/>
  <c r="G14" i="47"/>
  <c r="G14" i="48" s="1"/>
  <c r="G11" i="48"/>
  <c r="I11" i="47"/>
  <c r="G17" i="49"/>
  <c r="I17" i="49" s="1"/>
  <c r="I30" i="47"/>
  <c r="O36" i="24" s="1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N39" i="24" s="1"/>
  <c r="H11" i="48"/>
  <c r="O16" i="24"/>
  <c r="E22" i="49"/>
  <c r="I17" i="46"/>
  <c r="I17" i="47" s="1"/>
  <c r="I33" i="46"/>
  <c r="I33" i="47"/>
  <c r="C13" i="48"/>
  <c r="D20" i="24" l="1"/>
  <c r="E20" i="24" s="1"/>
  <c r="F20" i="24" s="1"/>
  <c r="G20" i="24" s="1"/>
  <c r="H20" i="24" s="1"/>
  <c r="I20" i="24" s="1"/>
  <c r="J20" i="24" s="1"/>
  <c r="K20" i="24" s="1"/>
  <c r="L20" i="24" s="1"/>
  <c r="M20" i="24" s="1"/>
  <c r="D26" i="24"/>
  <c r="E26" i="24" s="1"/>
  <c r="C16" i="24"/>
  <c r="O18" i="24"/>
  <c r="D33" i="47"/>
  <c r="D35" i="47" s="1"/>
  <c r="D56" i="47" s="1"/>
  <c r="H99" i="8"/>
  <c r="I99" i="8"/>
  <c r="G32" i="46"/>
  <c r="G32" i="47" s="1"/>
  <c r="G19" i="49" s="1"/>
  <c r="I18" i="47"/>
  <c r="I17" i="48" s="1"/>
  <c r="C34" i="44"/>
  <c r="E34" i="44" s="1"/>
  <c r="E53" i="44" s="1"/>
  <c r="E54" i="44" s="1"/>
  <c r="C48" i="44"/>
  <c r="C53" i="44" s="1"/>
  <c r="D53" i="44"/>
  <c r="D54" i="44" s="1"/>
  <c r="F42" i="24"/>
  <c r="C16" i="46"/>
  <c r="E16" i="46" s="1"/>
  <c r="E34" i="46" s="1"/>
  <c r="E91" i="5"/>
  <c r="I130" i="8"/>
  <c r="E16" i="49"/>
  <c r="E13" i="46"/>
  <c r="E33" i="46" s="1"/>
  <c r="E13" i="47"/>
  <c r="E88" i="5"/>
  <c r="H31" i="47"/>
  <c r="H18" i="49" s="1"/>
  <c r="I31" i="46"/>
  <c r="I31" i="47" s="1"/>
  <c r="I18" i="49" s="1"/>
  <c r="H33" i="42"/>
  <c r="I34" i="42"/>
  <c r="I54" i="42" s="1"/>
  <c r="E53" i="42"/>
  <c r="E54" i="42" s="1"/>
  <c r="D25" i="49"/>
  <c r="D26" i="49" s="1"/>
  <c r="H34" i="45"/>
  <c r="H54" i="45" s="1"/>
  <c r="D53" i="45"/>
  <c r="D54" i="45" s="1"/>
  <c r="D22" i="48"/>
  <c r="D24" i="48" s="1"/>
  <c r="I27" i="46"/>
  <c r="I33" i="45"/>
  <c r="I34" i="45" s="1"/>
  <c r="I54" i="45" s="1"/>
  <c r="O8" i="24"/>
  <c r="C8" i="24" s="1"/>
  <c r="O31" i="24"/>
  <c r="C31" i="24" s="1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H50" i="46"/>
  <c r="I28" i="46"/>
  <c r="I33" i="64"/>
  <c r="I34" i="64" s="1"/>
  <c r="I54" i="64" s="1"/>
  <c r="G15" i="49"/>
  <c r="I15" i="49" s="1"/>
  <c r="I28" i="47"/>
  <c r="O34" i="24" s="1"/>
  <c r="H27" i="47"/>
  <c r="H14" i="49" s="1"/>
  <c r="H130" i="8"/>
  <c r="H34" i="46"/>
  <c r="J34" i="45"/>
  <c r="J54" i="45" s="1"/>
  <c r="I12" i="48"/>
  <c r="F48" i="45"/>
  <c r="F53" i="45" s="1"/>
  <c r="F54" i="45" s="1"/>
  <c r="I14" i="47"/>
  <c r="G22" i="48"/>
  <c r="G24" i="48" s="1"/>
  <c r="G24" i="47"/>
  <c r="O38" i="24"/>
  <c r="C38" i="24" s="1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I20" i="49"/>
  <c r="C17" i="47"/>
  <c r="C33" i="47" s="1"/>
  <c r="O25" i="24"/>
  <c r="C25" i="24" s="1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I11" i="48"/>
  <c r="E16" i="48"/>
  <c r="I24" i="46"/>
  <c r="H34" i="64"/>
  <c r="H54" i="64" s="1"/>
  <c r="D49" i="64"/>
  <c r="D53" i="64" s="1"/>
  <c r="D54" i="64" s="1"/>
  <c r="I16" i="48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G50" i="46" l="1"/>
  <c r="D16" i="24"/>
  <c r="C18" i="24"/>
  <c r="C21" i="24" s="1"/>
  <c r="C34" i="24"/>
  <c r="D8" i="24"/>
  <c r="E8" i="24" s="1"/>
  <c r="F8" i="24" s="1"/>
  <c r="G8" i="24" s="1"/>
  <c r="H8" i="24" s="1"/>
  <c r="I8" i="24" s="1"/>
  <c r="J8" i="24" s="1"/>
  <c r="K8" i="24" s="1"/>
  <c r="L8" i="24" s="1"/>
  <c r="M8" i="24" s="1"/>
  <c r="I32" i="46"/>
  <c r="I34" i="46" s="1"/>
  <c r="I35" i="46" s="1"/>
  <c r="I32" i="47"/>
  <c r="O37" i="24" s="1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C54" i="44"/>
  <c r="G42" i="24"/>
  <c r="F26" i="24"/>
  <c r="C16" i="47"/>
  <c r="C34" i="46"/>
  <c r="C35" i="46" s="1"/>
  <c r="C56" i="46" s="1"/>
  <c r="E13" i="48"/>
  <c r="H21" i="49"/>
  <c r="H26" i="49" s="1"/>
  <c r="H46" i="49" s="1"/>
  <c r="D49" i="42"/>
  <c r="D53" i="42" s="1"/>
  <c r="D54" i="42" s="1"/>
  <c r="H34" i="42"/>
  <c r="H54" i="42" s="1"/>
  <c r="I14" i="48"/>
  <c r="I22" i="48" s="1"/>
  <c r="I24" i="48" s="1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G46" i="48"/>
  <c r="E49" i="45"/>
  <c r="E53" i="45" s="1"/>
  <c r="E54" i="45" s="1"/>
  <c r="G27" i="47"/>
  <c r="G14" i="49" s="1"/>
  <c r="G21" i="49" s="1"/>
  <c r="G26" i="49" s="1"/>
  <c r="O9" i="24"/>
  <c r="C9" i="24" s="1"/>
  <c r="D9" i="24" s="1"/>
  <c r="G34" i="46"/>
  <c r="G35" i="46" s="1"/>
  <c r="E49" i="64"/>
  <c r="E53" i="64" s="1"/>
  <c r="E54" i="64" s="1"/>
  <c r="H34" i="47"/>
  <c r="G55" i="46"/>
  <c r="G56" i="46" s="1"/>
  <c r="I24" i="47"/>
  <c r="E17" i="47"/>
  <c r="E33" i="47" s="1"/>
  <c r="C14" i="48"/>
  <c r="C22" i="48" s="1"/>
  <c r="C24" i="48" s="1"/>
  <c r="C26" i="48" s="1"/>
  <c r="C37" i="48" s="1"/>
  <c r="C45" i="48" s="1"/>
  <c r="D18" i="24" l="1"/>
  <c r="E16" i="24"/>
  <c r="D34" i="24"/>
  <c r="C43" i="24"/>
  <c r="I19" i="49"/>
  <c r="G26" i="24"/>
  <c r="E9" i="24"/>
  <c r="C13" i="49"/>
  <c r="C25" i="49" s="1"/>
  <c r="C34" i="47"/>
  <c r="C35" i="47" s="1"/>
  <c r="E35" i="47" s="1"/>
  <c r="E56" i="47" s="1"/>
  <c r="E16" i="47"/>
  <c r="D28" i="49"/>
  <c r="C37" i="46"/>
  <c r="E35" i="46"/>
  <c r="E37" i="46" s="1"/>
  <c r="C11" i="49"/>
  <c r="I46" i="48"/>
  <c r="H51" i="46"/>
  <c r="H55" i="46" s="1"/>
  <c r="G34" i="47"/>
  <c r="G35" i="47" s="1"/>
  <c r="G56" i="47" s="1"/>
  <c r="I27" i="47"/>
  <c r="O33" i="24" s="1"/>
  <c r="O39" i="24" s="1"/>
  <c r="I51" i="46"/>
  <c r="I50" i="46"/>
  <c r="O32" i="24"/>
  <c r="G46" i="49"/>
  <c r="E14" i="48"/>
  <c r="E22" i="48" s="1"/>
  <c r="E24" i="48" s="1"/>
  <c r="E26" i="48" s="1"/>
  <c r="O10" i="24"/>
  <c r="E18" i="24" l="1"/>
  <c r="F16" i="24"/>
  <c r="E34" i="24"/>
  <c r="D29" i="49"/>
  <c r="D27" i="48" s="1"/>
  <c r="E27" i="48" s="1"/>
  <c r="E29" i="49" s="1"/>
  <c r="C26" i="49"/>
  <c r="C28" i="49" s="1"/>
  <c r="C29" i="49"/>
  <c r="C46" i="48"/>
  <c r="H26" i="24"/>
  <c r="F9" i="24"/>
  <c r="E13" i="49"/>
  <c r="E25" i="49" s="1"/>
  <c r="E34" i="47"/>
  <c r="C56" i="47"/>
  <c r="E56" i="46"/>
  <c r="E11" i="49"/>
  <c r="I14" i="49"/>
  <c r="I21" i="49" s="1"/>
  <c r="I26" i="49" s="1"/>
  <c r="C37" i="47"/>
  <c r="I34" i="47"/>
  <c r="I35" i="47" s="1"/>
  <c r="E37" i="47" s="1"/>
  <c r="I55" i="46"/>
  <c r="I56" i="46" s="1"/>
  <c r="C10" i="24"/>
  <c r="O13" i="24"/>
  <c r="O21" i="24" s="1"/>
  <c r="O43" i="24"/>
  <c r="G16" i="24" l="1"/>
  <c r="F18" i="24"/>
  <c r="F34" i="24"/>
  <c r="C36" i="49"/>
  <c r="C45" i="49" s="1"/>
  <c r="C46" i="49" s="1"/>
  <c r="D10" i="24"/>
  <c r="E10" i="24" s="1"/>
  <c r="D36" i="49"/>
  <c r="D45" i="49" s="1"/>
  <c r="D46" i="49" s="1"/>
  <c r="E43" i="24"/>
  <c r="D43" i="24"/>
  <c r="E26" i="49"/>
  <c r="E28" i="49" s="1"/>
  <c r="D21" i="24"/>
  <c r="I26" i="24"/>
  <c r="G9" i="24"/>
  <c r="I46" i="49"/>
  <c r="I56" i="47"/>
  <c r="E58" i="47" s="1"/>
  <c r="H16" i="24" l="1"/>
  <c r="G18" i="24"/>
  <c r="G34" i="24"/>
  <c r="E36" i="49"/>
  <c r="E45" i="49" s="1"/>
  <c r="E46" i="49" s="1"/>
  <c r="F10" i="24"/>
  <c r="E21" i="24"/>
  <c r="J26" i="24"/>
  <c r="H9" i="24"/>
  <c r="H18" i="24" l="1"/>
  <c r="I16" i="24"/>
  <c r="H34" i="24"/>
  <c r="F43" i="24"/>
  <c r="G10" i="24"/>
  <c r="F21" i="24"/>
  <c r="K26" i="24"/>
  <c r="I9" i="24"/>
  <c r="J16" i="24" l="1"/>
  <c r="I18" i="24"/>
  <c r="I34" i="24"/>
  <c r="G43" i="24"/>
  <c r="H10" i="24"/>
  <c r="G21" i="24"/>
  <c r="L26" i="24"/>
  <c r="J9" i="24"/>
  <c r="H17" i="47"/>
  <c r="K16" i="24" l="1"/>
  <c r="J18" i="24"/>
  <c r="J34" i="24"/>
  <c r="H43" i="24"/>
  <c r="I10" i="24"/>
  <c r="H21" i="24"/>
  <c r="M26" i="24"/>
  <c r="K9" i="24"/>
  <c r="H16" i="48"/>
  <c r="H22" i="48" s="1"/>
  <c r="H24" i="48" s="1"/>
  <c r="H24" i="47"/>
  <c r="H35" i="47" s="1"/>
  <c r="H24" i="46"/>
  <c r="H35" i="46" s="1"/>
  <c r="K18" i="24" l="1"/>
  <c r="L16" i="24"/>
  <c r="K34" i="24"/>
  <c r="I43" i="24"/>
  <c r="J10" i="24"/>
  <c r="I21" i="24"/>
  <c r="N43" i="24"/>
  <c r="L9" i="24"/>
  <c r="H46" i="48"/>
  <c r="D26" i="48"/>
  <c r="D37" i="48" s="1"/>
  <c r="D45" i="48" s="1"/>
  <c r="D46" i="48" s="1"/>
  <c r="H56" i="46"/>
  <c r="D37" i="46"/>
  <c r="D37" i="47"/>
  <c r="H56" i="47"/>
  <c r="E130" i="8"/>
  <c r="L18" i="24" l="1"/>
  <c r="M16" i="24"/>
  <c r="E37" i="48"/>
  <c r="E45" i="48" s="1"/>
  <c r="E46" i="48" s="1"/>
  <c r="L34" i="24"/>
  <c r="J43" i="24"/>
  <c r="K10" i="24"/>
  <c r="J21" i="24"/>
  <c r="M9" i="24"/>
  <c r="N16" i="24" l="1"/>
  <c r="N18" i="24" s="1"/>
  <c r="N21" i="24" s="1"/>
  <c r="M18" i="24"/>
  <c r="M34" i="24"/>
  <c r="K43" i="24"/>
  <c r="L10" i="24"/>
  <c r="K21" i="24"/>
  <c r="L43" i="24" l="1"/>
  <c r="M10" i="24"/>
  <c r="L21" i="24"/>
  <c r="M43" i="24" l="1"/>
  <c r="M21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<sst xmlns="http://schemas.openxmlformats.org/spreadsheetml/2006/main" count="2893" uniqueCount="1283">
  <si>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</si>
  <si>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</si>
  <si>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</si>
  <si>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</si>
  <si>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</si>
  <si>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</si>
  <si>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</si>
  <si>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</si>
  <si>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</si>
  <si>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</si>
  <si>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</si>
  <si>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</si>
  <si>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</si>
  <si>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</si>
  <si>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</si>
  <si>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</si>
  <si>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</si>
  <si>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</si>
  <si>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</si>
  <si>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</si>
  <si>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</si>
  <si>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</si>
  <si>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</si>
  <si>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</si>
  <si>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</si>
  <si>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</si>
  <si>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</si>
  <si>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</si>
  <si>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</si>
  <si>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</si>
  <si>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</si>
  <si>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</si>
  <si>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</si>
  <si>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</si>
  <si>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</si>
  <si>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</si>
  <si>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</si>
  <si>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</si>
  <si>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</si>
  <si>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</si>
  <si>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</si>
  <si>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</si>
  <si>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</si>
  <si>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</si>
  <si>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</si>
  <si>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</si>
  <si>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</si>
  <si>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</si>
  <si>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</si>
  <si>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</si>
  <si>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</si>
  <si>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</si>
  <si>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</si>
  <si>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</si>
  <si>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</si>
  <si>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</si>
  <si>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</si>
  <si>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</si>
  <si>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</si>
  <si>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</si>
  <si>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</si>
  <si>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</si>
  <si>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</si>
  <si>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</si>
  <si>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</si>
  <si>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</si>
  <si>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</si>
  <si>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</si>
  <si>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</si>
  <si>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</si>
  <si>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</si>
  <si>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</si>
  <si>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</si>
  <si>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</si>
  <si>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</si>
  <si>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</si>
  <si>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</si>
  <si>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</si>
  <si>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</si>
  <si>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</si>
  <si>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</si>
  <si>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</si>
  <si>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</si>
  <si>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</si>
  <si>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</si>
  <si>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</si>
  <si>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</si>
  <si>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</si>
  <si>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</si>
  <si>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</si>
  <si>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</si>
  <si>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</si>
  <si>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</si>
  <si>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</si>
  <si>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</si>
  <si>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</si>
  <si>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</si>
  <si>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</si>
  <si>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</si>
  <si>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</si>
  <si>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</si>
  <si>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</si>
  <si>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</si>
  <si>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</si>
  <si>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</si>
  <si>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</si>
  <si>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</si>
  <si>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</si>
  <si>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</si>
  <si>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</si>
  <si>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</si>
  <si>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</si>
  <si>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</si>
  <si>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</si>
  <si>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</si>
  <si>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</si>
  <si>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</si>
  <si>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</si>
  <si>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</si>
  <si>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</si>
  <si>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</si>
  <si>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</si>
  <si>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</si>
  <si>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</si>
  <si>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</si>
  <si>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</si>
  <si>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</si>
  <si>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</si>
  <si>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</si>
  <si>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</si>
  <si>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</si>
  <si>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</si>
  <si>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</si>
  <si>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</si>
  <si>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</si>
  <si>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</si>
  <si>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</si>
  <si>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</si>
  <si>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</si>
  <si>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</si>
  <si>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</si>
  <si>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</si>
  <si>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</si>
  <si>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</si>
  <si>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</si>
  <si>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</si>
  <si>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</si>
  <si>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</si>
  <si>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</si>
  <si>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</si>
  <si>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</si>
  <si>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</si>
  <si>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</si>
  <si>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</si>
  <si>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</si>
  <si>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</si>
  <si>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</si>
  <si>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</si>
  <si>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</si>
  <si>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</si>
  <si>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</si>
  <si>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</si>
  <si>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</si>
  <si>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</si>
  <si>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</si>
  <si>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</si>
  <si>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</si>
  <si>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</si>
  <si>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</si>
  <si>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</si>
  <si>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</si>
  <si>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</si>
  <si>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</si>
  <si>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</si>
  <si>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</si>
  <si>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</si>
  <si>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</si>
  <si>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</si>
  <si>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</si>
  <si>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</si>
  <si>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</si>
  <si>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</si>
  <si>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</si>
  <si>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</si>
  <si>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</si>
  <si>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</si>
  <si>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</si>
  <si>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</si>
  <si>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</si>
  <si>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</si>
  <si>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</si>
  <si>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</si>
  <si>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</si>
  <si>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</si>
  <si>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</si>
  <si>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</si>
  <si>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</si>
  <si>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</si>
  <si>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</si>
  <si>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</si>
  <si>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</si>
  <si>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</si>
  <si>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</si>
  <si>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</si>
  <si>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</si>
  <si>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</si>
  <si>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</si>
  <si>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</si>
  <si>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</si>
  <si>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</si>
  <si>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</si>
  <si>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</si>
  <si>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</si>
  <si>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</si>
  <si>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</si>
  <si>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</si>
  <si>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</si>
  <si>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</si>
  <si>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</si>
  <si>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</si>
  <si>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</si>
  <si>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</si>
  <si>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</si>
  <si>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</si>
  <si>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</si>
  <si>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</si>
  <si>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</si>
  <si>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</si>
  <si>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</si>
  <si>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</si>
  <si>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</si>
  <si>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</si>
  <si>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</si>
  <si>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</si>
  <si>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</si>
  <si>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</si>
  <si>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</si>
  <si>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</si>
  <si>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</si>
  <si>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</si>
  <si>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</si>
  <si>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</si>
  <si>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</si>
  <si>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</si>
  <si>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</si>
  <si>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</si>
  <si>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</si>
  <si>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</si>
  <si>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</si>
  <si>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</si>
  <si>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</si>
  <si>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</si>
  <si>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</si>
  <si>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</si>
  <si>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</si>
  <si>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</si>
  <si>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</si>
  <si>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</si>
  <si>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</si>
  <si>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</si>
  <si>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</si>
  <si>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</si>
  <si>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</si>
  <si>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</si>
  <si>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</si>
  <si>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</si>
  <si>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</si>
  <si>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</si>
  <si>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</si>
  <si>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</si>
  <si>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</si>
  <si>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</si>
  <si>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</si>
  <si>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</si>
  <si>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</si>
  <si>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</si>
  <si>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</si>
  <si>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</si>
  <si>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</si>
  <si>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</si>
  <si>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</si>
  <si>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</si>
  <si>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</si>
  <si>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</si>
  <si>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</si>
  <si>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</si>
  <si>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</si>
  <si>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</si>
  <si>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</si>
  <si>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</si>
  <si>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</si>
  <si>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</si>
  <si>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</si>
  <si>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</si>
  <si>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</si>
  <si>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</si>
  <si>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</si>
  <si>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</si>
  <si>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</si>
  <si>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</si>
  <si>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</si>
  <si>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</si>
  <si>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</si>
  <si>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</si>
  <si>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</si>
  <si>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</si>
  <si>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</si>
  <si>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</si>
  <si>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</si>
  <si>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</si>
  <si>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</si>
  <si>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</si>
  <si>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</si>
  <si>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</si>
  <si>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</si>
  <si>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</si>
  <si>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</si>
  <si>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</si>
  <si>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</si>
  <si>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</si>
  <si>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</si>
  <si>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</si>
  <si>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</si>
  <si>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</si>
  <si>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</si>
  <si>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</si>
  <si>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</si>
  <si>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</si>
  <si>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</si>
  <si>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</si>
  <si>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</si>
  <si>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</si>
  <si>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</si>
  <si>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</si>
  <si>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</si>
  <si>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</si>
  <si>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</si>
  <si>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</si>
  <si>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</si>
  <si>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</si>
  <si>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</si>
  <si>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</si>
  <si>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</si>
  <si>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</si>
  <si>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</si>
  <si>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</si>
  <si>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</si>
  <si>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</si>
  <si>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</si>
  <si>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</si>
  <si>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</si>
  <si>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</si>
  <si>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</si>
  <si>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</si>
  <si>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</si>
  <si>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</si>
  <si>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</si>
  <si>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</si>
  <si>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</si>
  <si>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</si>
  <si>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</si>
  <si>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</si>
  <si>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</si>
  <si>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</si>
  <si>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</si>
  <si>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</si>
  <si>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</si>
  <si>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</si>
  <si>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</si>
  <si>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</si>
  <si>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</si>
  <si>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</si>
  <si>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</si>
  <si>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</si>
  <si>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</si>
  <si>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</si>
  <si>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</si>
  <si>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</si>
  <si>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</si>
  <si>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</si>
  <si>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</si>
  <si>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</si>
  <si>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</si>
  <si>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</si>
  <si>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</si>
  <si>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</si>
  <si>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</si>
  <si>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</si>
  <si>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</si>
  <si>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</si>
  <si>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</si>
  <si>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</si>
  <si>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</si>
  <si>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</si>
  <si>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</si>
  <si>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</si>
  <si>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</si>
  <si>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</si>
  <si>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</si>
  <si>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</si>
  <si>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</si>
  <si>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</si>
  <si>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</si>
  <si>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</si>
  <si>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</si>
  <si>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</si>
  <si>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</si>
  <si>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</si>
  <si>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</si>
  <si>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</si>
  <si>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</si>
  <si>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</si>
  <si>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</si>
  <si>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</si>
  <si>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</si>
  <si>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</si>
  <si>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</si>
  <si>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</si>
  <si>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</si>
  <si>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</si>
  <si>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</si>
  <si>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</si>
  <si>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</si>
  <si>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</si>
  <si>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</si>
  <si>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</si>
  <si>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</si>
  <si>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</si>
  <si>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</si>
  <si>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</si>
  <si>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</si>
  <si>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</si>
  <si>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</si>
  <si>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</si>
  <si>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</si>
  <si>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</si>
  <si>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</si>
  <si>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</si>
  <si>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</si>
  <si>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</si>
  <si>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</si>
  <si>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</si>
  <si>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</si>
  <si>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</si>
  <si>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</si>
  <si>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</si>
  <si>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</si>
  <si>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</si>
  <si>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</si>
  <si>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</si>
  <si>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</si>
  <si>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</si>
  <si>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</si>
  <si>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</si>
  <si>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</si>
  <si>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</si>
  <si>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</si>
  <si>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</si>
  <si>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</si>
  <si>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</si>
  <si>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</si>
  <si>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</si>
  <si>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</si>
  <si>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</si>
  <si>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</si>
  <si>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</si>
  <si>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</si>
  <si>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</si>
  <si>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</si>
  <si>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</si>
  <si>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</si>
  <si>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</si>
  <si>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</si>
  <si>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</si>
  <si>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</si>
  <si>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</si>
  <si>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</si>
  <si>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</si>
  <si>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</si>
  <si>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</si>
  <si>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</si>
  <si>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</si>
  <si>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</si>
  <si>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</si>
  <si>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</si>
  <si>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</si>
  <si>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</si>
  <si>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</si>
  <si>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</si>
  <si>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</si>
  <si>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</si>
  <si>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</si>
  <si>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</si>
  <si>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</si>
  <si>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</si>
  <si>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</si>
  <si>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</si>
  <si>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</si>
  <si>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</si>
  <si>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</si>
  <si>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</si>
  <si>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</si>
  <si>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</si>
  <si>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</si>
  <si>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</si>
  <si>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</si>
  <si>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</si>
  <si>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</si>
  <si>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</si>
  <si>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</si>
  <si>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</si>
  <si>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</si>
  <si>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</si>
  <si>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</si>
  <si>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</si>
  <si>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</si>
  <si>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</si>
  <si>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</si>
  <si>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</si>
  <si>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</si>
  <si>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</si>
  <si>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</si>
  <si>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</si>
  <si>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</si>
  <si>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</si>
  <si>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</si>
  <si>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</si>
  <si>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</si>
  <si>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</si>
  <si>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</si>
  <si>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</si>
  <si>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</si>
  <si>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</si>
  <si>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</si>
  <si>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</si>
  <si>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</si>
  <si>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</si>
  <si>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</si>
  <si>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</si>
  <si>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</si>
  <si>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</si>
  <si>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</si>
  <si>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</si>
  <si>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</si>
  <si>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</si>
  <si>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</si>
  <si>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</si>
  <si>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</si>
  <si>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</si>
  <si>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</si>
  <si>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</si>
  <si>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</si>
  <si>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</si>
  <si>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</si>
  <si>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</si>
  <si>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</si>
  <si>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</si>
  <si>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</si>
  <si>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</si>
  <si>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</si>
  <si>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</si>
  <si>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</si>
  <si>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</si>
  <si>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</si>
  <si>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</si>
  <si>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</si>
  <si>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</si>
  <si>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</si>
  <si>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</si>
  <si>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</si>
  <si>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</si>
  <si>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</si>
  <si>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</si>
  <si>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</si>
  <si>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</si>
  <si>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</si>
  <si>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</si>
  <si>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</si>
  <si>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</si>
  <si>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</si>
  <si>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</si>
  <si>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</si>
  <si>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</si>
  <si>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</si>
  <si>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</si>
  <si>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</si>
  <si>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</si>
  <si>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</si>
  <si>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</si>
  <si>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</si>
  <si>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</si>
  <si>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</si>
  <si>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</si>
  <si>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</si>
  <si>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</si>
  <si>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</si>
  <si>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</si>
  <si>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</si>
  <si>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</si>
  <si>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</si>
  <si>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</si>
  <si>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</si>
  <si>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</si>
  <si>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</si>
  <si>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</si>
  <si>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</si>
  <si>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</si>
  <si>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</si>
  <si>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</si>
  <si>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</si>
  <si>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</si>
  <si>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</si>
  <si>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</si>
  <si>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</si>
  <si>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</si>
  <si>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</si>
  <si>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</si>
  <si>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</si>
  <si>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</si>
  <si>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</si>
  <si>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</si>
  <si>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</si>
  <si>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</si>
  <si>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</si>
  <si>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</si>
  <si>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</si>
  <si>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</si>
  <si>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</si>
  <si>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</si>
  <si>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</si>
  <si>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</si>
  <si>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</si>
  <si>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</si>
  <si>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</si>
  <si>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</si>
  <si>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</si>
  <si>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</si>
  <si>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</si>
  <si>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</si>
  <si>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</si>
  <si>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</si>
  <si>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</si>
  <si>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</si>
  <si>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</si>
  <si>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</si>
  <si>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</si>
  <si>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</si>
  <si>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</si>
  <si>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</si>
  <si>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</si>
  <si>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</si>
  <si>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</si>
  <si>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</si>
  <si>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</si>
  <si>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</si>
  <si>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</si>
  <si>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</si>
  <si>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</si>
  <si>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</si>
  <si>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</si>
  <si>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</si>
  <si>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</si>
  <si>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</si>
  <si>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</si>
  <si>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</si>
  <si>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</si>
  <si>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</si>
  <si>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</si>
  <si>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</si>
  <si>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</si>
  <si>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</si>
  <si>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</si>
  <si>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</si>
  <si>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</si>
  <si>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</si>
  <si>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</si>
  <si>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</si>
  <si>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</si>
  <si>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</si>
  <si>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</si>
  <si>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</si>
  <si>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</si>
  <si>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</si>
  <si>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</si>
  <si>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</si>
  <si>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</si>
  <si>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</si>
  <si>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</si>
  <si>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</si>
  <si>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</si>
  <si>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</si>
  <si>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</si>
  <si>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</si>
  <si>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</si>
  <si>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</si>
  <si>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</si>
  <si>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</si>
  <si>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</si>
  <si>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</si>
  <si>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</si>
  <si>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</si>
  <si>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</si>
  <si>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</si>
  <si>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</si>
  <si>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</si>
  <si>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</si>
  <si>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</si>
  <si>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</si>
  <si>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</si>
  <si>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</si>
  <si>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</si>
  <si>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</si>
  <si>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</si>
  <si>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</si>
  <si>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</si>
  <si>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</si>
  <si>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</si>
  <si>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</si>
  <si>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</si>
  <si>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</si>
  <si>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</si>
  <si>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</si>
  <si>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</si>
  <si>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</si>
  <si>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</si>
  <si>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</si>
  <si>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</si>
  <si>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</si>
  <si>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</si>
  <si>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</si>
  <si>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</si>
  <si>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</si>
  <si>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</si>
  <si>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</si>
  <si>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</si>
  <si>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</si>
  <si>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</si>
  <si>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</si>
  <si>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</si>
  <si>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</si>
  <si>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</si>
  <si>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</si>
  <si>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</si>
  <si>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</si>
  <si>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</si>
  <si>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</si>
  <si>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</si>
  <si>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</si>
  <si>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</si>
  <si>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</si>
  <si>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</si>
  <si>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</si>
  <si>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</si>
  <si>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</si>
  <si>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</si>
  <si>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</si>
  <si>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</si>
  <si>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</si>
  <si>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</si>
  <si>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</si>
  <si>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</si>
  <si>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</si>
  <si>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</si>
  <si>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</si>
  <si>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</si>
  <si>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</si>
  <si>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</si>
  <si>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</si>
  <si>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</si>
  <si>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</si>
  <si>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</si>
  <si>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</si>
  <si>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</si>
  <si>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</si>
  <si>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</si>
  <si>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</si>
  <si>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</si>
  <si>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</si>
  <si>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</si>
  <si>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</si>
  <si>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</si>
  <si>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</si>
  <si>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</si>
  <si>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</si>
  <si>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</si>
  <si>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</si>
  <si>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</si>
  <si>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</si>
  <si>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</si>
  <si>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</si>
  <si>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</si>
  <si>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</si>
  <si>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</si>
  <si>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</si>
  <si>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</si>
  <si>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</si>
  <si>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</si>
  <si>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</si>
  <si>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</si>
  <si>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</si>
  <si>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</si>
  <si>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</si>
  <si>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</si>
  <si>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</si>
  <si>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</si>
  <si>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</si>
  <si>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</si>
  <si>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</si>
  <si>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</si>
  <si>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</si>
  <si>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</si>
  <si>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</si>
  <si>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</si>
  <si>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</si>
  <si>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</si>
  <si>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</si>
  <si>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</si>
  <si>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</si>
  <si>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</si>
  <si>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</si>
  <si>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</si>
  <si>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</si>
  <si>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</si>
  <si>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</si>
  <si>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</si>
  <si>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</si>
  <si>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</si>
  <si>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</si>
  <si>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</si>
  <si>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</si>
  <si>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</si>
  <si>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</si>
  <si>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</si>
  <si>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</si>
  <si>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</si>
  <si>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</si>
  <si>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</si>
  <si>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</si>
  <si>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</si>
  <si>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</si>
  <si>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</si>
  <si>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</si>
  <si>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</si>
  <si>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</si>
  <si>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</si>
  <si>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</si>
  <si>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</si>
  <si>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</si>
  <si>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</si>
  <si>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</si>
  <si>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</si>
  <si>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</si>
  <si>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</si>
  <si>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</si>
  <si>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</si>
  <si>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</si>
  <si>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</si>
  <si>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</si>
  <si>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</si>
  <si>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</si>
  <si>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</si>
  <si>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</si>
  <si>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</si>
  <si>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</si>
  <si>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</si>
  <si>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</si>
  <si>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</si>
  <si>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</si>
  <si>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</si>
  <si>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</si>
  <si>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</si>
  <si>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</si>
  <si>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</si>
  <si>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</si>
  <si>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</si>
  <si>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</si>
  <si>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</si>
  <si>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</si>
  <si>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</si>
  <si>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</si>
  <si>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</si>
  <si>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</si>
  <si>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</si>
  <si>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</si>
  <si>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</si>
  <si>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</si>
  <si>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</si>
  <si>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</si>
  <si>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</si>
  <si>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</si>
  <si>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</si>
  <si>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</si>
  <si>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</si>
  <si>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</si>
  <si>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</si>
  <si>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</si>
  <si>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</si>
  <si>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</si>
  <si>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</si>
  <si>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</si>
  <si>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</si>
  <si>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</si>
  <si>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</si>
  <si>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</si>
  <si>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</si>
  <si>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</si>
  <si>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</si>
  <si>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</si>
  <si>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</si>
  <si>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</si>
  <si>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</si>
  <si>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</si>
  <si>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</si>
  <si>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</si>
  <si>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</si>
  <si>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</si>
  <si>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</si>
  <si>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</si>
  <si>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</si>
  <si>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</si>
  <si>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</si>
  <si>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</si>
  <si>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</si>
  <si>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</si>
  <si>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</si>
  <si>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</si>
  <si>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</si>
  <si>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</si>
  <si>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</si>
  <si>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</si>
  <si>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</si>
  <si>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</si>
  <si>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</si>
  <si>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</si>
  <si>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</si>
  <si>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</si>
  <si>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</si>
  <si>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</si>
  <si>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</si>
  <si>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</si>
  <si>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</si>
  <si>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</si>
  <si>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</si>
  <si>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</si>
  <si>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</si>
  <si>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</si>
  <si>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</si>
  <si>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</si>
  <si>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</si>
  <si>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</si>
  <si>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</si>
  <si>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</si>
  <si>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</si>
  <si>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</si>
  <si>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</si>
  <si>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</si>
  <si>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</si>
  <si>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</si>
  <si>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</si>
  <si>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</si>
  <si>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</si>
  <si>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</si>
  <si>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</si>
  <si>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</si>
  <si>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</si>
  <si>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</si>
  <si>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</si>
  <si>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</si>
  <si>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</si>
  <si>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</si>
  <si>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</si>
  <si>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</si>
  <si>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</si>
  <si>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</si>
  <si>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</si>
  <si>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</si>
  <si>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</si>
  <si>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</si>
  <si>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</si>
  <si>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</si>
  <si>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</si>
  <si>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</si>
  <si>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</si>
  <si>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</si>
  <si>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</si>
  <si>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</si>
  <si>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</si>
  <si>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</si>
  <si>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</si>
  <si>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</si>
  <si>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</si>
  <si>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</si>
  <si>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</si>
  <si>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</si>
  <si>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</si>
  <si>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</si>
  <si>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</si>
  <si>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</si>
  <si>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</si>
  <si>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</si>
  <si>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</si>
  <si>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</si>
  <si>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</si>
  <si>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</si>
  <si>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</si>
  <si>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</si>
  <si>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</si>
  <si>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</si>
  <si>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</si>
  <si>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</si>
  <si>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</si>
  <si>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2021. évi pénzügyi mérleg</t>
  </si>
  <si>
    <t xml:space="preserve">2021. évi előirányzat </t>
  </si>
  <si>
    <t xml:space="preserve">2021. évi Pénzügyi mérleg </t>
  </si>
  <si>
    <t>2021. évi felhalmozási kiadásai</t>
  </si>
  <si>
    <t xml:space="preserve">Informatikai eszközök beszerzése </t>
  </si>
  <si>
    <t xml:space="preserve">2021. évi pénzügyi mérleg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</si>
  <si>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</si>
  <si>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</si>
  <si>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</si>
  <si>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</si>
  <si>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</si>
  <si>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</si>
  <si>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</si>
  <si>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</si>
  <si>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</si>
  <si>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</si>
  <si>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</si>
  <si>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</si>
  <si>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</si>
  <si>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</si>
  <si>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</si>
  <si>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</si>
  <si>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</si>
  <si>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</si>
  <si>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</si>
  <si>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</si>
  <si>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</si>
  <si>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</si>
  <si>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évi pénzügyi mérlege 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</si>
  <si>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</si>
  <si>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</si>
  <si>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</si>
  <si>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</si>
  <si>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</si>
  <si>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</si>
  <si>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</si>
  <si>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</si>
  <si>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</si>
  <si>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</si>
  <si>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</si>
  <si>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</si>
  <si>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</si>
  <si>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</si>
  <si>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</si>
  <si>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</si>
  <si>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</si>
  <si>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</si>
  <si>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</si>
  <si>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</si>
  <si>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</si>
  <si>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</si>
  <si>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</si>
  <si>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</si>
  <si>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</si>
  <si>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</si>
  <si>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</si>
  <si>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</si>
  <si>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</si>
  <si>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</si>
  <si>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</si>
  <si>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</si>
  <si>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</si>
  <si>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</si>
  <si>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</si>
  <si>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</si>
  <si>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</si>
  <si>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</si>
  <si>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</si>
  <si>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</si>
  <si>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</si>
  <si>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</si>
  <si>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</si>
  <si>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</si>
  <si>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</si>
  <si>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</si>
  <si>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</si>
  <si>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</si>
  <si>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</si>
  <si>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</si>
  <si>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</si>
  <si>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</si>
  <si>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</si>
  <si>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</si>
  <si>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</si>
  <si>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</si>
  <si>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</si>
  <si>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</si>
  <si>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</si>
  <si>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</si>
  <si>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</si>
  <si>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</si>
  <si>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</si>
  <si>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</si>
  <si>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</si>
  <si>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</si>
  <si>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</si>
  <si>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</si>
  <si>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</si>
  <si>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</si>
  <si>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</si>
  <si>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</si>
  <si>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</si>
  <si>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</si>
  <si>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</si>
  <si>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</si>
  <si>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</si>
  <si>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</si>
  <si>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</si>
  <si>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</si>
  <si>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</si>
  <si>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</si>
  <si>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</si>
  <si>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</si>
  <si>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</si>
  <si>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</si>
  <si>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</si>
  <si>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</si>
  <si>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</si>
  <si>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</si>
  <si>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</si>
  <si>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</si>
  <si>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</si>
  <si>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</si>
  <si>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</si>
  <si>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</si>
  <si>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</si>
  <si>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</si>
  <si>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</si>
  <si>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</si>
  <si>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</si>
  <si>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</si>
  <si>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</si>
  <si>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</si>
  <si>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</si>
  <si>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</si>
  <si>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</si>
  <si>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</si>
  <si>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</si>
  <si>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t xml:space="preserve">                   </t>
    </r>
    <r>
      <rPr>
        <sz val="7"/>
        <rFont val="Times New Roman"/>
        <family val="1"/>
        <charset val="238"/>
      </rPr>
      <t>elvonások, befizetések</t>
    </r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</si>
  <si>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</si>
  <si>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</si>
  <si>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</si>
  <si>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</si>
  <si>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</si>
  <si>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</si>
  <si>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</si>
  <si>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</si>
  <si>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</si>
  <si>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</si>
  <si>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</si>
  <si>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</si>
  <si>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</si>
  <si>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</si>
  <si>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</si>
  <si>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</si>
  <si>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</si>
  <si>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</si>
  <si>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</si>
  <si>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</si>
  <si>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</si>
  <si>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</si>
  <si>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</si>
  <si>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</si>
  <si>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</si>
  <si>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</si>
  <si>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</si>
  <si>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</si>
  <si>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</si>
  <si>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</si>
  <si>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</si>
  <si>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</si>
  <si>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</si>
  <si>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</si>
  <si>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</si>
  <si>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</si>
  <si>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</si>
  <si>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</si>
  <si>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</si>
  <si>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</si>
  <si>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</si>
  <si>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</si>
  <si>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</si>
  <si>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</si>
  <si>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</si>
  <si>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</si>
  <si>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</si>
  <si>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</si>
  <si>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</si>
  <si>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</si>
  <si>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</si>
  <si>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</si>
  <si>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</si>
  <si>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</si>
  <si>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</si>
  <si>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</si>
  <si>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</si>
  <si>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</si>
  <si>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</si>
  <si>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</si>
  <si>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</si>
  <si>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</si>
  <si>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Felvett/tervezett hitel összege</t>
  </si>
  <si>
    <t xml:space="preserve">1/3. melléklet az 8/2021. (II.26.) önkormányzati rendelethez </t>
  </si>
  <si>
    <t xml:space="preserve"> 2/3. melléklet az 8/2021. (II.26.) önkormányzati rendelethez    </t>
  </si>
  <si>
    <t xml:space="preserve">6. melléklet az 8/2021. (II.26.) önkormányzati rendelethez  </t>
  </si>
  <si>
    <t xml:space="preserve">7. melléklet az 8/2021. (II.26.) önkormányzati rendelethez  </t>
  </si>
  <si>
    <t>502235 TOP-2.1.3-16-ZA1-2021-00047 "Települési környezetvédelmi infrastruktúra-fejlesztések"</t>
  </si>
  <si>
    <t>503106 Magyarország 2021. évi központi költségvetéséről szóló 2020. évi XC. törvény 2. melléklet 56. pontja alapján önkormányzat által fizetendő szolidarítási hozzájárulás, beszámoló alapján állami támogatás visszafizetés</t>
  </si>
  <si>
    <t xml:space="preserve">Emberi Erőforrások Minisztériuma - kulturális feladatok támogatás </t>
  </si>
  <si>
    <t>Knowledge Well - elszámolás külföldi partnerrel</t>
  </si>
  <si>
    <t>Share Music- elszámolás külföldi partnerrel</t>
  </si>
  <si>
    <t>TOP-2.1.3-16-ZA1-2021-00047 "Települési környezetvédelmi infrastruktúra-fejlesztések"</t>
  </si>
  <si>
    <t>HÉSZ módosítás</t>
  </si>
  <si>
    <t>Autó Parkoló Hrsz 902/32 3 f telj. bőv. elektr. mérővel</t>
  </si>
  <si>
    <t>Hévízi Tiszta Forrás Dalkör Egyesület</t>
  </si>
  <si>
    <t>502304 Okos parkolás I. ütem</t>
  </si>
  <si>
    <t>502211 TOP-2.1.2-15-ZA1-206-00004 Nagyparkoló tér zöldfelületének fejlesztése</t>
  </si>
  <si>
    <t>Működési célú átvett pénzeszközök</t>
  </si>
  <si>
    <t>Okos parkolás kialakítása I. ütem</t>
  </si>
  <si>
    <r>
      <t xml:space="preserve">Törlesztés + Kamat </t>
    </r>
    <r>
      <rPr>
        <b/>
        <sz val="8"/>
        <rFont val="Times New Roman"/>
        <family val="1"/>
        <charset val="238"/>
      </rPr>
      <t>(Tárgy évet követő években/év)</t>
    </r>
  </si>
  <si>
    <t>Egyéb, hitelfelvétellel kapcsolatos fizetési kötelezettség</t>
  </si>
  <si>
    <t>Törlesztés + Kamat + Egyéb kötelezettség     (Tárgy évben)</t>
  </si>
  <si>
    <t xml:space="preserve">2021. évi felhalmozási pénzügyi mérleg </t>
  </si>
  <si>
    <t xml:space="preserve">2021. évi működési pénzügyi mérleg </t>
  </si>
  <si>
    <t>Könyvtári érdekeltségnövelő támogatás</t>
  </si>
  <si>
    <t>Nemzeti Kulturális Alap -Kulturális intézmények bérfejlesztése</t>
  </si>
  <si>
    <t>EMMI - Kulturális intézmények bérfejlesztése</t>
  </si>
  <si>
    <t>Nemzeti Művelődési Intézet - kulturális ágazat működési támogatása</t>
  </si>
  <si>
    <t>EMMI - Tér-zene program támogatása</t>
  </si>
  <si>
    <t>IPA 1% kiegészítés</t>
  </si>
  <si>
    <t>Magyar Falu Program Zrínyi utca útfelújítás</t>
  </si>
  <si>
    <t>TOP-3.1.1-15-ZA1-2016-00005 Zala Kétkeréken - Kerékpárút-fejlesztés Keszthely, Hévíz, Cserszegtomaj, és Hahót településeken</t>
  </si>
  <si>
    <t>RobotsConnecting- elszámolás külföldi partnerrel</t>
  </si>
  <si>
    <t>Hévíz Sportkör</t>
  </si>
  <si>
    <t>Nemzeti Művelődési Intézet NKKft</t>
  </si>
  <si>
    <t>Termál út Kis-Balaton Kerékpáros Egyesület</t>
  </si>
  <si>
    <t>Szabó Lőrinc utcai ivóvíz és szennyvízcsatorna gerincvezeték hozzájárulás</t>
  </si>
  <si>
    <t>Nemzeti Filmintézet KN Zrt - filmszínházak működési támogatása</t>
  </si>
  <si>
    <t>IPA túlfizetés visszafizetése</t>
  </si>
  <si>
    <t>Csokonai Vitéz Mihály Irodalmi és Művészeti Társaság</t>
  </si>
  <si>
    <t>Háziorvosi ügyelet ellátása</t>
  </si>
  <si>
    <t>Intézmények működési célú támogatása mindösszesen:</t>
  </si>
  <si>
    <t>Hangosítás (Nemzeti Művelődési Intézet NKKft.)</t>
  </si>
  <si>
    <t>Kézilabda eredményjelző</t>
  </si>
  <si>
    <t>502237 MFP-UHK 2021 "Út, híd, kerékpárforgalmi létesítmény építése/felújítása</t>
  </si>
  <si>
    <t>MFP-UHK 2021 "Út, híd, kerékpárforgalmi létesítmény építése/felújítása (Zrínyi utca felújítás)</t>
  </si>
  <si>
    <t>502101 HÉSZ módosítás</t>
  </si>
  <si>
    <t>502234 MFP Kerékpárút építés</t>
  </si>
  <si>
    <t xml:space="preserve">4. számú melléklet a ….../2021. (X.28.) rendelethez,  1/4. melléklet az 8/2021. (II.26.) önkormányzati rendelethez </t>
  </si>
  <si>
    <t>Közművelődési munkatárs</t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</si>
  <si>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(1752/2021 (X.27.) korm.határozat alapján)</t>
    </r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</si>
  <si>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(1752/2021 (X.27.) korm.határozat alapján)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</si>
  <si>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(1752/2021 (X.27.) korm.határozat alapján)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</si>
  <si>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(1752/2021 (X.27.) korm.határozat alapján)</t>
    </r>
  </si>
  <si>
    <t xml:space="preserve">18. melléklet a …./2021. (….....) rendelethez, 8. melléklet az 8/2021. (II.26.) önkormányzati rendelethez  </t>
  </si>
  <si>
    <t xml:space="preserve">17. melléklet a …../2021. (XI….) rendelethez, 5. melléklet az 8/2021. (II.26.) önkormányzati rendelethez  </t>
  </si>
  <si>
    <t xml:space="preserve">16.  melléklet a ….../2021. (XI….) rendelethez, 4. melléklet az 8/2021. (II.26.) önkormányzati rendelethez </t>
  </si>
  <si>
    <t xml:space="preserve">15. melléklet a …../2021. (XI….) rendelethez,  3/4. melléklet az 8/2021. (II.26.) önkormányzati rendelethez </t>
  </si>
  <si>
    <t xml:space="preserve">14. melléklet a ….../2021. (XI….) rendelethez,  3/3. melléklet az 8/2021. (II.26.) önkormányzati rendelethez </t>
  </si>
  <si>
    <t xml:space="preserve">13. melléklet a …../2021. (XI….) rendelethez,  3/2. melléklet az 8/2021. (II.26.) önkormányzati rendelethez </t>
  </si>
  <si>
    <t xml:space="preserve">12. melléklet a ….../2021. (XI….) rendelethez, 3/1. melléklet az 8/2021. (II.26.) önkormányzati rendelethez </t>
  </si>
  <si>
    <t xml:space="preserve"> 11. számú melléklet a ….../2021. (XI….) rendelethez,  2/2. melléklet az 8/2021. (II.26.) önkormányzati rendelethez </t>
  </si>
  <si>
    <t xml:space="preserve">10. melléklet a …../2021. (XI….) rendelethez, 2/1/1. melléklet az 8/2021. (II.26.) önkormányzati rendelethez </t>
  </si>
  <si>
    <t xml:space="preserve">9. melléklet a ….../2021. (XI….) rendelethez,   2/1. melléklet az 8/2021. (II.26.) önkormányzati rendelethez </t>
  </si>
  <si>
    <t xml:space="preserve">8. melléklet a …......./2021. (XI….) rendelethez, 1/9. melléklet az 8/2021. (II.26.) önkormányzati rendelethez </t>
  </si>
  <si>
    <t xml:space="preserve">7. melléklet a …../2021. (XI….) rendelethez,   1/8. melléklet az 8/2021. (II.26.) önkormányzati rendelethez </t>
  </si>
  <si>
    <t xml:space="preserve">6. melléklet a …......./2021. (XI….) rendelethez, 1/7. melléklet az 8/2021. (II.26.) önkormányzati rendelethez </t>
  </si>
  <si>
    <t xml:space="preserve">5. melléklet a …..../2021. (XI….) rendelethez, 1/6. melléklet az 8/2021. (II.26.) önkormányzati rendelethez </t>
  </si>
  <si>
    <t xml:space="preserve">4. melléklet a …..../2021. (XI….) rendelethez,  1/5. melléklet az 8/2021. (II.26.) önkormányzati rendelethez </t>
  </si>
  <si>
    <t xml:space="preserve">3.  melléklet a …../2021. (XI….) rendelethez, 1/2. melléklet az 8/2021. (II.26.) önkormányzati rendelethez </t>
  </si>
  <si>
    <t xml:space="preserve">2.  melléklet a …../2021. (XI….) rendelethez, 1/1. melléklet az 8/2021. (II.26.) önkormányzati rendelethez </t>
  </si>
  <si>
    <t xml:space="preserve"> 1.melléklet a ….../2021. (XI….) rendelethez,1. melléklet az 8/2021. (II.26.) önkormányzati rendelethez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</si>
</sst>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m&quot;. &quot;d\.;@"/>
    <numFmt numFmtId="166" formatCode="0.0"/>
    <numFmt numFmtId="167" formatCode="0;[Red]0"/>
    <numFmt numFmtId="168" formatCode="[$-40E]#,##0"/>
  </numFmts>
  <fonts count="18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677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51" fillId="0" borderId="0" xfId="0" applyNumberFormat="1" applyFont="1" applyBorder="1"/>
    <xf numFmtId="0" fontId="51" fillId="0" borderId="0" xfId="0" applyFont="1" applyBorder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0" fontId="56" fillId="0" borderId="0" xfId="0" applyFont="1"/>
    <xf numFmtId="0" fontId="56" fillId="0" borderId="0" xfId="0" applyFont="1" applyBorder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Fill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7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58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7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3" fontId="55" fillId="0" borderId="0" xfId="0" applyNumberFormat="1" applyFont="1" applyBorder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 applyBorder="1"/>
    <xf numFmtId="3" fontId="61" fillId="0" borderId="0" xfId="0" applyNumberFormat="1" applyFont="1" applyBorder="1"/>
    <xf numFmtId="0" fontId="55" fillId="0" borderId="0" xfId="0" applyFont="1" applyBorder="1" applyAlignment="1">
      <alignment wrapText="1"/>
    </xf>
    <xf numFmtId="3" fontId="35" fillId="0" borderId="0" xfId="78" applyNumberFormat="1" applyFont="1" applyBorder="1"/>
    <xf numFmtId="3" fontId="65" fillId="0" borderId="0" xfId="0" applyNumberFormat="1" applyFont="1" applyBorder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55" fillId="0" borderId="0" xfId="0" applyNumberFormat="1" applyFont="1" applyBorder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1" fillId="0" borderId="14" xfId="0" applyFont="1" applyBorder="1"/>
    <xf numFmtId="3" fontId="25" fillId="0" borderId="14" xfId="0" applyNumberFormat="1" applyFont="1" applyBorder="1"/>
    <xf numFmtId="0" fontId="55" fillId="0" borderId="0" xfId="0" applyFont="1" applyBorder="1"/>
    <xf numFmtId="3" fontId="55" fillId="0" borderId="0" xfId="74" applyNumberFormat="1" applyFont="1" applyBorder="1"/>
    <xf numFmtId="3" fontId="28" fillId="0" borderId="0" xfId="0" applyNumberFormat="1" applyFont="1" applyBorder="1"/>
    <xf numFmtId="0" fontId="60" fillId="0" borderId="0" xfId="0" applyFont="1" applyBorder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5" fillId="0" borderId="0" xfId="0" applyFont="1" applyBorder="1"/>
    <xf numFmtId="3" fontId="65" fillId="0" borderId="21" xfId="0" applyNumberFormat="1" applyFont="1" applyBorder="1"/>
    <xf numFmtId="3" fontId="37" fillId="0" borderId="0" xfId="0" applyNumberFormat="1" applyFont="1" applyBorder="1"/>
    <xf numFmtId="0" fontId="25" fillId="0" borderId="0" xfId="0" applyFont="1" applyBorder="1"/>
    <xf numFmtId="3" fontId="25" fillId="0" borderId="21" xfId="0" applyNumberFormat="1" applyFont="1" applyBorder="1"/>
    <xf numFmtId="0" fontId="28" fillId="0" borderId="0" xfId="0" applyFont="1" applyBorder="1"/>
    <xf numFmtId="3" fontId="55" fillId="0" borderId="21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1" xfId="0" applyFont="1" applyBorder="1"/>
    <xf numFmtId="3" fontId="61" fillId="0" borderId="0" xfId="0" applyNumberFormat="1" applyFont="1" applyBorder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 applyBorder="1"/>
    <xf numFmtId="9" fontId="22" fillId="0" borderId="0" xfId="0" applyNumberFormat="1" applyFont="1" applyBorder="1" applyAlignment="1">
      <alignment horizontal="left"/>
    </xf>
    <xf numFmtId="10" fontId="22" fillId="0" borderId="0" xfId="0" applyNumberFormat="1" applyFont="1" applyBorder="1"/>
    <xf numFmtId="10" fontId="22" fillId="0" borderId="0" xfId="0" applyNumberFormat="1" applyFont="1" applyBorder="1" applyAlignment="1">
      <alignment wrapText="1"/>
    </xf>
    <xf numFmtId="3" fontId="22" fillId="0" borderId="0" xfId="0" applyNumberFormat="1" applyFont="1"/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3" fillId="0" borderId="0" xfId="0" applyFont="1" applyAlignme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 applyBorder="1"/>
    <xf numFmtId="3" fontId="26" fillId="0" borderId="0" xfId="0" applyNumberFormat="1" applyFont="1" applyBorder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 applyBorder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3" fontId="56" fillId="0" borderId="0" xfId="0" applyNumberFormat="1" applyFont="1"/>
    <xf numFmtId="3" fontId="70" fillId="0" borderId="0" xfId="0" applyNumberFormat="1" applyFont="1"/>
    <xf numFmtId="3" fontId="72" fillId="0" borderId="0" xfId="0" applyNumberFormat="1" applyFont="1" applyAlignment="1"/>
    <xf numFmtId="0" fontId="43" fillId="0" borderId="26" xfId="0" applyFont="1" applyBorder="1" applyAlignment="1">
      <alignment wrapText="1"/>
    </xf>
    <xf numFmtId="3" fontId="25" fillId="0" borderId="45" xfId="0" applyNumberFormat="1" applyFont="1" applyBorder="1"/>
    <xf numFmtId="3" fontId="25" fillId="0" borderId="26" xfId="0" applyNumberFormat="1" applyFont="1" applyBorder="1"/>
    <xf numFmtId="0" fontId="25" fillId="0" borderId="27" xfId="0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 applyBorder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 applyBorder="1"/>
    <xf numFmtId="0" fontId="82" fillId="0" borderId="0" xfId="0" applyFont="1" applyBorder="1"/>
    <xf numFmtId="0" fontId="83" fillId="0" borderId="0" xfId="0" applyFont="1"/>
    <xf numFmtId="3" fontId="83" fillId="0" borderId="0" xfId="0" applyNumberFormat="1" applyFont="1"/>
    <xf numFmtId="3" fontId="82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 applyBorder="1"/>
    <xf numFmtId="3" fontId="38" fillId="0" borderId="0" xfId="0" applyNumberFormat="1" applyFont="1" applyBorder="1"/>
    <xf numFmtId="3" fontId="63" fillId="0" borderId="0" xfId="0" applyNumberFormat="1" applyFont="1" applyBorder="1"/>
    <xf numFmtId="3" fontId="30" fillId="0" borderId="0" xfId="0" applyNumberFormat="1" applyFont="1" applyBorder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0" fillId="0" borderId="0" xfId="72" applyFont="1" applyBorder="1" applyAlignment="1"/>
    <xf numFmtId="0" fontId="50" fillId="0" borderId="0" xfId="72" applyFont="1" applyBorder="1" applyAlignment="1" applyProtection="1">
      <alignment wrapText="1"/>
      <protection locked="0"/>
    </xf>
    <xf numFmtId="3" fontId="89" fillId="0" borderId="0" xfId="72" applyNumberFormat="1" applyFont="1" applyAlignment="1"/>
    <xf numFmtId="0" fontId="89" fillId="0" borderId="0" xfId="72" applyFont="1" applyBorder="1" applyAlignment="1">
      <alignment horizontal="center"/>
    </xf>
    <xf numFmtId="0" fontId="89" fillId="0" borderId="0" xfId="72" applyFont="1" applyAlignment="1">
      <alignment horizontal="left"/>
    </xf>
    <xf numFmtId="0" fontId="89" fillId="0" borderId="0" xfId="72" applyFont="1" applyAlignment="1"/>
    <xf numFmtId="14" fontId="89" fillId="0" borderId="0" xfId="72" applyNumberFormat="1" applyFont="1" applyAlignment="1">
      <alignment horizontal="right"/>
    </xf>
    <xf numFmtId="0" fontId="89" fillId="0" borderId="0" xfId="72" applyFont="1" applyBorder="1" applyAlignment="1">
      <alignment horizontal="left"/>
    </xf>
    <xf numFmtId="0" fontId="89" fillId="0" borderId="0" xfId="72" applyFont="1" applyBorder="1" applyAlignment="1">
      <alignment horizontal="left" wrapText="1"/>
    </xf>
    <xf numFmtId="14" fontId="89" fillId="0" borderId="0" xfId="72" applyNumberFormat="1" applyFont="1" applyBorder="1" applyAlignment="1">
      <alignment horizontal="right"/>
    </xf>
    <xf numFmtId="0" fontId="89" fillId="0" borderId="0" xfId="72" applyFont="1" applyBorder="1" applyAlignment="1">
      <alignment horizontal="right"/>
    </xf>
    <xf numFmtId="14" fontId="89" fillId="0" borderId="0" xfId="72" applyNumberFormat="1" applyFont="1" applyBorder="1" applyAlignment="1" applyProtection="1">
      <alignment horizontal="left"/>
      <protection locked="0"/>
    </xf>
    <xf numFmtId="0" fontId="89" fillId="0" borderId="0" xfId="72" applyFont="1" applyBorder="1" applyAlignment="1" applyProtection="1">
      <alignment horizontal="left" wrapText="1"/>
      <protection locked="0"/>
    </xf>
    <xf numFmtId="14" fontId="89" fillId="0" borderId="0" xfId="72" applyNumberFormat="1" applyFont="1" applyBorder="1" applyAlignment="1" applyProtection="1">
      <alignment horizontal="right"/>
      <protection locked="0"/>
    </xf>
    <xf numFmtId="1" fontId="89" fillId="0" borderId="0" xfId="72" applyNumberFormat="1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protection locked="0"/>
    </xf>
    <xf numFmtId="1" fontId="50" fillId="0" borderId="0" xfId="72" applyNumberFormat="1" applyFont="1" applyBorder="1" applyAlignment="1" applyProtection="1">
      <protection locked="0"/>
    </xf>
    <xf numFmtId="0" fontId="50" fillId="0" borderId="0" xfId="72" applyFont="1" applyBorder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Border="1" applyAlignment="1" applyProtection="1">
      <alignment wrapText="1"/>
      <protection locked="0"/>
    </xf>
    <xf numFmtId="1" fontId="8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89" fillId="0" borderId="0" xfId="72" applyFont="1"/>
    <xf numFmtId="0" fontId="89" fillId="0" borderId="0" xfId="72" applyFont="1" applyAlignment="1">
      <alignment horizontal="left" wrapText="1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0" fontId="89" fillId="0" borderId="0" xfId="72" applyFont="1" applyBorder="1" applyAlignment="1">
      <alignment wrapText="1"/>
    </xf>
    <xf numFmtId="0" fontId="8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89" fillId="0" borderId="0" xfId="72" applyNumberFormat="1" applyFont="1"/>
    <xf numFmtId="0" fontId="51" fillId="0" borderId="0" xfId="72" applyFont="1" applyBorder="1" applyAlignment="1"/>
    <xf numFmtId="0" fontId="51" fillId="0" borderId="0" xfId="72" applyFont="1" applyAlignme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 applyAlignment="1"/>
    <xf numFmtId="49" fontId="51" fillId="0" borderId="0" xfId="72" applyNumberFormat="1" applyFont="1" applyBorder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Border="1" applyAlignment="1">
      <alignment horizontal="center"/>
    </xf>
    <xf numFmtId="0" fontId="91" fillId="0" borderId="0" xfId="72" applyFont="1" applyBorder="1" applyAlignment="1">
      <alignment horizontal="right"/>
    </xf>
    <xf numFmtId="0" fontId="92" fillId="0" borderId="0" xfId="72" applyFont="1" applyBorder="1" applyAlignment="1">
      <alignment horizontal="left"/>
    </xf>
    <xf numFmtId="3" fontId="91" fillId="0" borderId="23" xfId="72" applyNumberFormat="1" applyFont="1" applyBorder="1" applyAlignment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3" fontId="25" fillId="0" borderId="60" xfId="0" applyNumberFormat="1" applyFont="1" applyBorder="1"/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Fill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18" xfId="0" applyNumberFormat="1" applyFont="1" applyFill="1" applyBorder="1"/>
    <xf numFmtId="3" fontId="56" fillId="0" borderId="21" xfId="0" applyNumberFormat="1" applyFont="1" applyBorder="1"/>
    <xf numFmtId="3" fontId="56" fillId="0" borderId="0" xfId="0" applyNumberFormat="1" applyFont="1" applyFill="1" applyBorder="1"/>
    <xf numFmtId="3" fontId="25" fillId="0" borderId="54" xfId="0" applyNumberFormat="1" applyFont="1" applyBorder="1"/>
    <xf numFmtId="0" fontId="25" fillId="0" borderId="26" xfId="0" applyFont="1" applyBorder="1"/>
    <xf numFmtId="3" fontId="61" fillId="0" borderId="51" xfId="0" applyNumberFormat="1" applyFont="1" applyBorder="1"/>
    <xf numFmtId="0" fontId="41" fillId="0" borderId="0" xfId="0" applyFont="1" applyBorder="1"/>
    <xf numFmtId="0" fontId="30" fillId="0" borderId="21" xfId="0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0" fontId="85" fillId="0" borderId="0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Fill="1" applyBorder="1" applyAlignment="1">
      <alignment vertical="center"/>
    </xf>
    <xf numFmtId="4" fontId="23" fillId="0" borderId="23" xfId="71" applyNumberFormat="1" applyFont="1" applyFill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Fill="1" applyBorder="1" applyAlignment="1">
      <alignment vertical="center"/>
    </xf>
    <xf numFmtId="164" fontId="23" fillId="0" borderId="23" xfId="71" applyNumberFormat="1" applyFont="1" applyFill="1" applyBorder="1" applyAlignment="1">
      <alignment horizontal="right" vertical="center"/>
    </xf>
    <xf numFmtId="0" fontId="99" fillId="0" borderId="0" xfId="0" applyFont="1"/>
    <xf numFmtId="3" fontId="25" fillId="0" borderId="72" xfId="0" applyNumberFormat="1" applyFont="1" applyFill="1" applyBorder="1"/>
    <xf numFmtId="3" fontId="85" fillId="0" borderId="0" xfId="0" applyNumberFormat="1" applyFont="1" applyAlignment="1">
      <alignment wrapText="1"/>
    </xf>
    <xf numFmtId="0" fontId="28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 wrapText="1"/>
    </xf>
    <xf numFmtId="0" fontId="42" fillId="0" borderId="0" xfId="0" applyFont="1" applyBorder="1"/>
    <xf numFmtId="166" fontId="20" fillId="0" borderId="0" xfId="0" applyNumberFormat="1" applyFont="1"/>
    <xf numFmtId="3" fontId="25" fillId="0" borderId="0" xfId="0" applyNumberFormat="1" applyFont="1" applyFill="1" applyBorder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35" fillId="0" borderId="21" xfId="0" applyFont="1" applyBorder="1" applyAlignment="1"/>
    <xf numFmtId="0" fontId="30" fillId="0" borderId="21" xfId="0" applyFont="1" applyBorder="1" applyAlignment="1">
      <alignment horizontal="center" vertical="center"/>
    </xf>
    <xf numFmtId="0" fontId="63" fillId="0" borderId="21" xfId="0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0" fontId="30" fillId="0" borderId="21" xfId="0" applyFont="1" applyBorder="1" applyAlignment="1">
      <alignment horizontal="center" vertical="center" wrapText="1"/>
    </xf>
    <xf numFmtId="0" fontId="35" fillId="0" borderId="0" xfId="78" applyFont="1" applyBorder="1"/>
    <xf numFmtId="3" fontId="41" fillId="0" borderId="75" xfId="0" applyNumberFormat="1" applyFont="1" applyBorder="1"/>
    <xf numFmtId="0" fontId="41" fillId="0" borderId="76" xfId="0" applyFont="1" applyBorder="1"/>
    <xf numFmtId="3" fontId="41" fillId="0" borderId="0" xfId="0" applyNumberFormat="1" applyFont="1" applyBorder="1"/>
    <xf numFmtId="0" fontId="41" fillId="0" borderId="56" xfId="0" applyFont="1" applyBorder="1"/>
    <xf numFmtId="3" fontId="20" fillId="0" borderId="0" xfId="0" applyNumberFormat="1" applyFont="1" applyBorder="1"/>
    <xf numFmtId="0" fontId="30" fillId="0" borderId="0" xfId="78" applyFont="1" applyBorder="1"/>
    <xf numFmtId="0" fontId="37" fillId="0" borderId="0" xfId="0" applyFont="1" applyBorder="1"/>
    <xf numFmtId="3" fontId="31" fillId="0" borderId="25" xfId="0" applyNumberFormat="1" applyFont="1" applyBorder="1"/>
    <xf numFmtId="3" fontId="57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23" xfId="72" applyFont="1" applyFill="1" applyBorder="1" applyAlignment="1">
      <alignment horizontal="center"/>
    </xf>
    <xf numFmtId="49" fontId="91" fillId="0" borderId="23" xfId="72" applyNumberFormat="1" applyFont="1" applyFill="1" applyBorder="1" applyAlignment="1">
      <alignment horizontal="center"/>
    </xf>
    <xf numFmtId="0" fontId="52" fillId="0" borderId="0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Border="1" applyAlignment="1">
      <alignment horizontal="center"/>
    </xf>
    <xf numFmtId="0" fontId="52" fillId="0" borderId="0" xfId="72" applyFont="1" applyFill="1" applyBorder="1" applyAlignment="1">
      <alignment horizontal="center"/>
    </xf>
    <xf numFmtId="0" fontId="52" fillId="0" borderId="0" xfId="72" applyFont="1" applyFill="1" applyAlignment="1">
      <alignment horizontal="left"/>
    </xf>
    <xf numFmtId="0" fontId="52" fillId="0" borderId="0" xfId="72" applyFont="1" applyFill="1" applyAlignment="1"/>
    <xf numFmtId="3" fontId="52" fillId="0" borderId="0" xfId="72" applyNumberFormat="1" applyFont="1" applyFill="1" applyAlignment="1"/>
    <xf numFmtId="0" fontId="52" fillId="0" borderId="0" xfId="72" applyFont="1" applyFill="1" applyBorder="1" applyAlignment="1">
      <alignment horizontal="left"/>
    </xf>
    <xf numFmtId="0" fontId="52" fillId="0" borderId="0" xfId="72" applyFont="1" applyFill="1" applyBorder="1" applyAlignment="1">
      <alignment horizontal="left" wrapText="1"/>
    </xf>
    <xf numFmtId="3" fontId="52" fillId="0" borderId="0" xfId="72" applyNumberFormat="1" applyFont="1" applyFill="1" applyBorder="1" applyAlignment="1">
      <alignment horizontal="right"/>
    </xf>
    <xf numFmtId="14" fontId="52" fillId="0" borderId="0" xfId="72" applyNumberFormat="1" applyFont="1" applyFill="1" applyBorder="1" applyAlignment="1" applyProtection="1">
      <alignment horizontal="left"/>
      <protection locked="0"/>
    </xf>
    <xf numFmtId="0" fontId="52" fillId="0" borderId="0" xfId="72" applyFont="1" applyFill="1" applyBorder="1" applyAlignment="1" applyProtection="1">
      <alignment horizontal="left" wrapText="1"/>
      <protection locked="0"/>
    </xf>
    <xf numFmtId="3" fontId="52" fillId="0" borderId="0" xfId="72" applyNumberFormat="1" applyFont="1" applyFill="1" applyBorder="1" applyAlignment="1" applyProtection="1">
      <alignment wrapText="1"/>
      <protection locked="0"/>
    </xf>
    <xf numFmtId="14" fontId="52" fillId="0" borderId="0" xfId="72" applyNumberFormat="1" applyFont="1" applyFill="1" applyBorder="1" applyAlignment="1" applyProtection="1">
      <alignment horizontal="left" vertical="center"/>
      <protection locked="0"/>
    </xf>
    <xf numFmtId="3" fontId="109" fillId="0" borderId="0" xfId="0" applyNumberFormat="1" applyFont="1" applyFill="1"/>
    <xf numFmtId="14" fontId="89" fillId="0" borderId="0" xfId="72" applyNumberFormat="1" applyFont="1" applyFill="1" applyBorder="1" applyAlignment="1" applyProtection="1">
      <alignment horizontal="left"/>
      <protection locked="0"/>
    </xf>
    <xf numFmtId="3" fontId="110" fillId="0" borderId="0" xfId="72" applyNumberFormat="1" applyFont="1" applyFill="1" applyBorder="1" applyAlignment="1" applyProtection="1">
      <alignment wrapText="1"/>
      <protection locked="0"/>
    </xf>
    <xf numFmtId="3" fontId="89" fillId="0" borderId="0" xfId="0" applyNumberFormat="1" applyFont="1" applyFill="1"/>
    <xf numFmtId="3" fontId="8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11" fillId="0" borderId="0" xfId="0" applyFont="1" applyFill="1"/>
    <xf numFmtId="0" fontId="112" fillId="0" borderId="23" xfId="0" applyFont="1" applyBorder="1" applyAlignment="1">
      <alignment horizontal="center"/>
    </xf>
    <xf numFmtId="0" fontId="47" fillId="0" borderId="0" xfId="72" applyFont="1" applyBorder="1" applyAlignment="1">
      <alignment horizontal="right"/>
    </xf>
    <xf numFmtId="14" fontId="52" fillId="0" borderId="0" xfId="72" applyNumberFormat="1" applyFont="1" applyFill="1" applyAlignment="1">
      <alignment horizontal="right"/>
    </xf>
    <xf numFmtId="14" fontId="52" fillId="0" borderId="0" xfId="72" applyNumberFormat="1" applyFont="1" applyFill="1" applyBorder="1" applyAlignment="1">
      <alignment horizontal="right"/>
    </xf>
    <xf numFmtId="0" fontId="52" fillId="0" borderId="0" xfId="72" applyFont="1" applyFill="1" applyAlignment="1">
      <alignment horizontal="right"/>
    </xf>
    <xf numFmtId="14" fontId="52" fillId="0" borderId="0" xfId="72" applyNumberFormat="1" applyFont="1" applyFill="1" applyBorder="1" applyAlignment="1" applyProtection="1">
      <alignment horizontal="right"/>
      <protection locked="0"/>
    </xf>
    <xf numFmtId="0" fontId="52" fillId="0" borderId="0" xfId="72" applyFont="1" applyFill="1" applyBorder="1" applyAlignment="1" applyProtection="1">
      <alignment horizontal="left" vertical="center" wrapText="1"/>
      <protection locked="0"/>
    </xf>
    <xf numFmtId="14" fontId="52" fillId="0" borderId="0" xfId="72" applyNumberFormat="1" applyFont="1" applyFill="1" applyBorder="1" applyAlignment="1" applyProtection="1">
      <alignment horizontal="right" vertical="center"/>
      <protection locked="0"/>
    </xf>
    <xf numFmtId="3" fontId="52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right"/>
      <protection locked="0"/>
    </xf>
    <xf numFmtId="3" fontId="112" fillId="0" borderId="0" xfId="0" applyNumberFormat="1" applyFont="1"/>
    <xf numFmtId="0" fontId="0" fillId="0" borderId="0" xfId="0" applyAlignme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Fill="1" applyBorder="1" applyAlignment="1">
      <alignment vertical="center" shrinkToFit="1"/>
    </xf>
    <xf numFmtId="3" fontId="107" fillId="0" borderId="23" xfId="71" applyNumberFormat="1" applyFont="1" applyFill="1" applyBorder="1" applyAlignment="1">
      <alignment vertical="center"/>
    </xf>
    <xf numFmtId="3" fontId="107" fillId="0" borderId="23" xfId="71" applyNumberFormat="1" applyFont="1" applyFill="1" applyBorder="1" applyAlignment="1">
      <alignment horizontal="right" vertical="center"/>
    </xf>
    <xf numFmtId="3" fontId="23" fillId="0" borderId="23" xfId="71" applyNumberFormat="1" applyFont="1" applyFill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Fill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14" fontId="89" fillId="0" borderId="0" xfId="72" applyNumberFormat="1" applyFont="1" applyFill="1" applyBorder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3" fontId="34" fillId="0" borderId="0" xfId="0" applyNumberFormat="1" applyFont="1" applyBorder="1" applyAlignment="1"/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Fill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0" xfId="0" applyFont="1" applyBorder="1" applyAlignment="1">
      <alignment horizontal="left"/>
    </xf>
    <xf numFmtId="0" fontId="42" fillId="0" borderId="56" xfId="0" applyFont="1" applyBorder="1"/>
    <xf numFmtId="0" fontId="42" fillId="0" borderId="56" xfId="0" applyFont="1" applyFill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0" fontId="28" fillId="0" borderId="0" xfId="0" applyFont="1" applyBorder="1" applyAlignment="1">
      <alignment horizontal="center"/>
    </xf>
    <xf numFmtId="0" fontId="0" fillId="0" borderId="0" xfId="0" applyFont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0" fontId="63" fillId="0" borderId="0" xfId="0" applyFont="1" applyBorder="1"/>
    <xf numFmtId="3" fontId="25" fillId="0" borderId="62" xfId="0" applyNumberFormat="1" applyFont="1" applyBorder="1"/>
    <xf numFmtId="3" fontId="30" fillId="0" borderId="64" xfId="0" applyNumberFormat="1" applyFont="1" applyBorder="1"/>
    <xf numFmtId="3" fontId="30" fillId="0" borderId="50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Border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Border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Border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Fill="1" applyBorder="1"/>
    <xf numFmtId="3" fontId="57" fillId="0" borderId="53" xfId="0" applyNumberFormat="1" applyFont="1" applyFill="1" applyBorder="1"/>
    <xf numFmtId="0" fontId="56" fillId="0" borderId="0" xfId="0" applyFont="1" applyBorder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 applyBorder="1"/>
    <xf numFmtId="3" fontId="121" fillId="0" borderId="21" xfId="0" applyNumberFormat="1" applyFont="1" applyBorder="1"/>
    <xf numFmtId="0" fontId="56" fillId="0" borderId="0" xfId="0" applyFont="1" applyBorder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3" fillId="0" borderId="0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0" fontId="108" fillId="0" borderId="0" xfId="0" applyFont="1"/>
    <xf numFmtId="3" fontId="76" fillId="0" borderId="21" xfId="0" applyNumberFormat="1" applyFont="1" applyBorder="1"/>
    <xf numFmtId="3" fontId="122" fillId="0" borderId="0" xfId="0" applyNumberFormat="1" applyFont="1" applyBorder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Border="1" applyAlignment="1">
      <alignment wrapText="1"/>
    </xf>
    <xf numFmtId="3" fontId="56" fillId="0" borderId="0" xfId="0" applyNumberFormat="1" applyFont="1" applyBorder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 applyBorder="1"/>
    <xf numFmtId="0" fontId="30" fillId="0" borderId="0" xfId="0" applyFont="1" applyBorder="1"/>
    <xf numFmtId="3" fontId="56" fillId="0" borderId="0" xfId="0" applyNumberFormat="1" applyFont="1" applyAlignment="1">
      <alignment wrapText="1"/>
    </xf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Border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0" fontId="31" fillId="0" borderId="0" xfId="0" applyFont="1" applyBorder="1" applyAlignment="1">
      <alignment wrapText="1"/>
    </xf>
    <xf numFmtId="0" fontId="98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5" xfId="0" applyNumberFormat="1" applyFont="1" applyBorder="1" applyAlignment="1">
      <alignment vertical="center"/>
    </xf>
    <xf numFmtId="3" fontId="35" fillId="0" borderId="56" xfId="74" applyNumberFormat="1" applyFont="1" applyBorder="1"/>
    <xf numFmtId="3" fontId="38" fillId="0" borderId="0" xfId="74" applyNumberFormat="1" applyFont="1" applyBorder="1"/>
    <xf numFmtId="0" fontId="56" fillId="0" borderId="21" xfId="0" applyFont="1" applyBorder="1"/>
    <xf numFmtId="3" fontId="30" fillId="0" borderId="45" xfId="0" applyNumberFormat="1" applyFont="1" applyBorder="1"/>
    <xf numFmtId="3" fontId="30" fillId="0" borderId="68" xfId="0" applyNumberFormat="1" applyFont="1" applyFill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Border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3" fontId="25" fillId="0" borderId="68" xfId="0" applyNumberFormat="1" applyFont="1" applyBorder="1"/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5" fillId="0" borderId="0" xfId="0" applyFont="1" applyFill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Border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6" fillId="0" borderId="0" xfId="0" applyFont="1"/>
    <xf numFmtId="0" fontId="53" fillId="0" borderId="0" xfId="0" applyFont="1" applyBorder="1" applyAlignme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91" fillId="0" borderId="23" xfId="72" applyFont="1" applyFill="1" applyBorder="1" applyAlignment="1">
      <alignment horizontal="center"/>
    </xf>
    <xf numFmtId="0" fontId="0" fillId="0" borderId="43" xfId="0" applyFont="1" applyBorder="1" applyAlignment="1">
      <alignment wrapText="1"/>
    </xf>
    <xf numFmtId="0" fontId="0" fillId="0" borderId="0" xfId="0" applyFont="1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0" fontId="59" fillId="0" borderId="0" xfId="78" applyFont="1" applyBorder="1"/>
    <xf numFmtId="0" fontId="40" fillId="0" borderId="0" xfId="0" applyFont="1" applyBorder="1"/>
    <xf numFmtId="3" fontId="113" fillId="0" borderId="0" xfId="0" applyNumberFormat="1" applyFont="1" applyBorder="1"/>
    <xf numFmtId="3" fontId="113" fillId="0" borderId="56" xfId="0" applyNumberFormat="1" applyFont="1" applyBorder="1"/>
    <xf numFmtId="3" fontId="30" fillId="0" borderId="50" xfId="0" applyNumberFormat="1" applyFont="1" applyFill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Fill="1" applyBorder="1"/>
    <xf numFmtId="3" fontId="30" fillId="0" borderId="103" xfId="0" applyNumberFormat="1" applyFont="1" applyBorder="1"/>
    <xf numFmtId="3" fontId="25" fillId="0" borderId="103" xfId="0" applyNumberFormat="1" applyFont="1" applyBorder="1"/>
    <xf numFmtId="3" fontId="25" fillId="0" borderId="32" xfId="0" applyNumberFormat="1" applyFont="1" applyBorder="1"/>
    <xf numFmtId="0" fontId="22" fillId="0" borderId="56" xfId="0" applyFont="1" applyFill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Border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39" fillId="0" borderId="0" xfId="0" applyFont="1" applyBorder="1"/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Fill="1" applyBorder="1" applyAlignment="1">
      <alignment wrapText="1"/>
    </xf>
    <xf numFmtId="16" fontId="55" fillId="0" borderId="0" xfId="0" applyNumberFormat="1" applyFont="1" applyBorder="1"/>
    <xf numFmtId="3" fontId="30" fillId="0" borderId="32" xfId="0" applyNumberFormat="1" applyFont="1" applyBorder="1"/>
    <xf numFmtId="0" fontId="25" fillId="0" borderId="32" xfId="0" applyFont="1" applyBorder="1"/>
    <xf numFmtId="0" fontId="25" fillId="0" borderId="64" xfId="0" applyFont="1" applyBorder="1"/>
    <xf numFmtId="0" fontId="28" fillId="0" borderId="104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Border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Border="1" applyAlignment="1">
      <alignment vertical="center"/>
    </xf>
    <xf numFmtId="0" fontId="28" fillId="0" borderId="0" xfId="0" applyFont="1" applyAlignment="1">
      <alignment vertical="center" wrapText="1"/>
    </xf>
    <xf numFmtId="3" fontId="57" fillId="0" borderId="0" xfId="0" applyNumberFormat="1" applyFont="1" applyFill="1" applyBorder="1"/>
    <xf numFmtId="0" fontId="133" fillId="0" borderId="0" xfId="0" applyFont="1"/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5" fillId="0" borderId="42" xfId="71" applyNumberFormat="1" applyFont="1" applyFill="1" applyBorder="1" applyAlignment="1">
      <alignment horizontal="center" vertical="center" wrapText="1"/>
    </xf>
    <xf numFmtId="3" fontId="135" fillId="0" borderId="31" xfId="71" applyNumberFormat="1" applyFont="1" applyFill="1" applyBorder="1" applyAlignment="1">
      <alignment horizontal="center" vertical="center" wrapText="1"/>
    </xf>
    <xf numFmtId="0" fontId="117" fillId="0" borderId="0" xfId="71" applyFont="1" applyBorder="1" applyAlignment="1">
      <alignment vertical="center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7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0" fontId="25" fillId="0" borderId="44" xfId="0" applyFont="1" applyBorder="1" applyAlignment="1">
      <alignment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 applyBorder="1"/>
    <xf numFmtId="0" fontId="30" fillId="0" borderId="0" xfId="78" applyFont="1" applyBorder="1" applyAlignment="1">
      <alignment vertical="center"/>
    </xf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 applyBorder="1"/>
    <xf numFmtId="3" fontId="28" fillId="0" borderId="37" xfId="78" applyNumberFormat="1" applyFont="1" applyFill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9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 applyBorder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68" fillId="0" borderId="0" xfId="0" applyFont="1" applyBorder="1"/>
    <xf numFmtId="0" fontId="31" fillId="0" borderId="0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 applyBorder="1"/>
    <xf numFmtId="3" fontId="35" fillId="0" borderId="0" xfId="0" applyNumberFormat="1" applyFont="1" applyBorder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1" fillId="0" borderId="0" xfId="70" applyFont="1" applyAlignment="1">
      <alignment vertical="center"/>
    </xf>
    <xf numFmtId="0" fontId="136" fillId="0" borderId="0" xfId="71" applyFont="1" applyAlignment="1">
      <alignment vertical="center"/>
    </xf>
    <xf numFmtId="3" fontId="120" fillId="0" borderId="0" xfId="0" applyNumberFormat="1" applyFont="1" applyBorder="1"/>
    <xf numFmtId="3" fontId="120" fillId="0" borderId="56" xfId="0" applyNumberFormat="1" applyFont="1" applyBorder="1"/>
    <xf numFmtId="0" fontId="138" fillId="0" borderId="0" xfId="0" applyFont="1"/>
    <xf numFmtId="0" fontId="138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Border="1" applyAlignment="1">
      <alignment horizontal="left" vertical="center" wrapText="1"/>
    </xf>
    <xf numFmtId="3" fontId="120" fillId="0" borderId="0" xfId="78" applyNumberFormat="1" applyFont="1" applyBorder="1"/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 applyBorder="1"/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 applyBorder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Border="1" applyAlignment="1">
      <alignment vertical="center"/>
    </xf>
    <xf numFmtId="3" fontId="105" fillId="0" borderId="0" xfId="0" applyNumberFormat="1" applyFont="1" applyBorder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 applyBorder="1"/>
    <xf numFmtId="3" fontId="105" fillId="0" borderId="0" xfId="0" applyNumberFormat="1" applyFont="1" applyBorder="1"/>
    <xf numFmtId="3" fontId="105" fillId="0" borderId="56" xfId="74" applyNumberFormat="1" applyFont="1" applyBorder="1"/>
    <xf numFmtId="3" fontId="105" fillId="0" borderId="0" xfId="0" applyNumberFormat="1" applyFont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3" fontId="35" fillId="0" borderId="0" xfId="78" applyNumberFormat="1" applyFont="1" applyBorder="1" applyAlignment="1">
      <alignment horizontal="left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0" xfId="78" applyNumberFormat="1" applyFont="1" applyAlignment="1">
      <alignment vertical="center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31" fillId="0" borderId="0" xfId="0" applyNumberFormat="1" applyFont="1" applyBorder="1" applyAlignment="1">
      <alignment vertical="center"/>
    </xf>
    <xf numFmtId="3" fontId="31" fillId="0" borderId="0" xfId="0" applyNumberFormat="1" applyFont="1" applyFill="1" applyBorder="1" applyAlignment="1">
      <alignment vertical="center"/>
    </xf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Font="1" applyAlignment="1">
      <alignment horizontal="center"/>
    </xf>
    <xf numFmtId="0" fontId="110" fillId="0" borderId="0" xfId="72" applyFont="1" applyFill="1" applyAlignment="1"/>
    <xf numFmtId="3" fontId="110" fillId="0" borderId="0" xfId="0" applyNumberFormat="1" applyFont="1" applyFill="1"/>
    <xf numFmtId="14" fontId="110" fillId="0" borderId="0" xfId="72" applyNumberFormat="1" applyFont="1" applyFill="1" applyBorder="1" applyAlignment="1" applyProtection="1">
      <alignment horizontal="left"/>
      <protection locked="0"/>
    </xf>
    <xf numFmtId="3" fontId="89" fillId="0" borderId="0" xfId="0" applyNumberFormat="1" applyFont="1"/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Border="1" applyAlignment="1">
      <alignment horizontal="center"/>
    </xf>
    <xf numFmtId="0" fontId="145" fillId="24" borderId="12" xfId="0" applyFont="1" applyFill="1" applyBorder="1" applyAlignment="1">
      <alignment horizontal="left" vertical="center" wrapText="1"/>
    </xf>
    <xf numFmtId="1" fontId="145" fillId="24" borderId="12" xfId="0" applyNumberFormat="1" applyFont="1" applyFill="1" applyBorder="1" applyAlignment="1">
      <alignment horizontal="right" vertical="center"/>
    </xf>
    <xf numFmtId="49" fontId="145" fillId="24" borderId="12" xfId="0" applyNumberFormat="1" applyFont="1" applyFill="1" applyBorder="1" applyAlignment="1">
      <alignment horizontal="right" vertical="center"/>
    </xf>
    <xf numFmtId="166" fontId="145" fillId="24" borderId="12" xfId="0" applyNumberFormat="1" applyFont="1" applyFill="1" applyBorder="1" applyAlignment="1">
      <alignment horizontal="right" vertical="center"/>
    </xf>
    <xf numFmtId="0" fontId="139" fillId="0" borderId="0" xfId="0" applyFont="1" applyBorder="1" applyAlignment="1">
      <alignment horizontal="center" vertical="center" wrapText="1"/>
    </xf>
    <xf numFmtId="49" fontId="120" fillId="0" borderId="0" xfId="0" applyNumberFormat="1" applyFont="1" applyBorder="1" applyAlignment="1">
      <alignment horizontal="center" vertical="center"/>
    </xf>
    <xf numFmtId="165" fontId="120" fillId="0" borderId="0" xfId="0" applyNumberFormat="1" applyFont="1" applyBorder="1" applyAlignment="1">
      <alignment horizontal="center" vertical="center"/>
    </xf>
    <xf numFmtId="0" fontId="107" fillId="0" borderId="0" xfId="0" applyFont="1" applyAlignment="1">
      <alignment horizontal="center"/>
    </xf>
    <xf numFmtId="0" fontId="145" fillId="0" borderId="12" xfId="0" applyFont="1" applyBorder="1" applyAlignment="1">
      <alignment wrapText="1"/>
    </xf>
    <xf numFmtId="0" fontId="145" fillId="0" borderId="12" xfId="0" applyFont="1" applyBorder="1"/>
    <xf numFmtId="0" fontId="145" fillId="0" borderId="12" xfId="0" applyFont="1" applyBorder="1" applyAlignment="1">
      <alignment horizontal="right"/>
    </xf>
    <xf numFmtId="166" fontId="145" fillId="0" borderId="12" xfId="0" applyNumberFormat="1" applyFont="1" applyBorder="1" applyAlignment="1">
      <alignment horizontal="right"/>
    </xf>
    <xf numFmtId="0" fontId="119" fillId="0" borderId="0" xfId="0" applyFont="1"/>
    <xf numFmtId="0" fontId="146" fillId="0" borderId="0" xfId="0" applyFont="1" applyBorder="1" applyAlignment="1">
      <alignment wrapText="1"/>
    </xf>
    <xf numFmtId="0" fontId="146" fillId="0" borderId="0" xfId="0" applyFont="1" applyBorder="1"/>
    <xf numFmtId="0" fontId="146" fillId="0" borderId="0" xfId="0" applyFont="1" applyBorder="1" applyAlignment="1">
      <alignment horizontal="right"/>
    </xf>
    <xf numFmtId="0" fontId="145" fillId="0" borderId="0" xfId="0" applyFont="1" applyBorder="1" applyAlignment="1">
      <alignment horizontal="right"/>
    </xf>
    <xf numFmtId="0" fontId="145" fillId="0" borderId="0" xfId="0" applyFont="1" applyBorder="1" applyAlignment="1"/>
    <xf numFmtId="0" fontId="145" fillId="0" borderId="13" xfId="0" applyFont="1" applyBorder="1" applyAlignment="1">
      <alignment wrapText="1"/>
    </xf>
    <xf numFmtId="0" fontId="145" fillId="0" borderId="13" xfId="0" applyFont="1" applyBorder="1"/>
    <xf numFmtId="0" fontId="145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6" fillId="0" borderId="12" xfId="0" applyFont="1" applyBorder="1" applyAlignment="1">
      <alignment horizontal="right"/>
    </xf>
    <xf numFmtId="164" fontId="145" fillId="0" borderId="12" xfId="0" applyNumberFormat="1" applyFont="1" applyBorder="1" applyAlignment="1">
      <alignment horizontal="right"/>
    </xf>
    <xf numFmtId="0" fontId="146" fillId="0" borderId="19" xfId="0" applyFont="1" applyBorder="1" applyAlignment="1">
      <alignment wrapText="1"/>
    </xf>
    <xf numFmtId="0" fontId="146" fillId="0" borderId="19" xfId="0" applyFont="1" applyBorder="1"/>
    <xf numFmtId="0" fontId="146" fillId="0" borderId="19" xfId="0" applyFont="1" applyBorder="1" applyAlignment="1">
      <alignment horizontal="right"/>
    </xf>
    <xf numFmtId="0" fontId="145" fillId="0" borderId="19" xfId="0" applyFont="1" applyBorder="1" applyAlignment="1">
      <alignment horizontal="right"/>
    </xf>
    <xf numFmtId="0" fontId="110" fillId="0" borderId="0" xfId="0" applyFont="1" applyBorder="1" applyAlignment="1">
      <alignment horizontal="right"/>
    </xf>
    <xf numFmtId="0" fontId="146" fillId="0" borderId="14" xfId="0" applyFont="1" applyBorder="1" applyAlignment="1">
      <alignment wrapText="1"/>
    </xf>
    <xf numFmtId="0" fontId="146" fillId="0" borderId="14" xfId="0" applyFont="1" applyBorder="1"/>
    <xf numFmtId="0" fontId="146" fillId="0" borderId="14" xfId="0" applyFont="1" applyBorder="1" applyAlignment="1">
      <alignment horizontal="right"/>
    </xf>
    <xf numFmtId="0" fontId="145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5" fillId="0" borderId="0" xfId="0" applyFont="1" applyBorder="1"/>
    <xf numFmtId="0" fontId="147" fillId="0" borderId="13" xfId="0" applyFont="1" applyBorder="1" applyAlignment="1">
      <alignment wrapText="1"/>
    </xf>
    <xf numFmtId="0" fontId="147" fillId="0" borderId="12" xfId="0" applyFont="1" applyBorder="1"/>
    <xf numFmtId="0" fontId="147" fillId="0" borderId="12" xfId="0" applyFont="1" applyBorder="1" applyAlignment="1">
      <alignment wrapText="1"/>
    </xf>
    <xf numFmtId="4" fontId="145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10" fillId="0" borderId="19" xfId="0" applyFont="1" applyBorder="1" applyAlignment="1">
      <alignment horizontal="right"/>
    </xf>
    <xf numFmtId="4" fontId="145" fillId="0" borderId="19" xfId="0" applyNumberFormat="1" applyFont="1" applyBorder="1" applyAlignment="1">
      <alignment horizontal="right"/>
    </xf>
    <xf numFmtId="0" fontId="145" fillId="0" borderId="0" xfId="0" applyFont="1" applyBorder="1" applyAlignment="1">
      <alignment wrapText="1"/>
    </xf>
    <xf numFmtId="4" fontId="145" fillId="0" borderId="0" xfId="0" applyNumberFormat="1" applyFont="1" applyBorder="1" applyAlignment="1">
      <alignment horizontal="right"/>
    </xf>
    <xf numFmtId="0" fontId="141" fillId="0" borderId="0" xfId="0" applyFont="1"/>
    <xf numFmtId="0" fontId="147" fillId="0" borderId="14" xfId="0" applyFont="1" applyBorder="1" applyAlignment="1">
      <alignment wrapText="1"/>
    </xf>
    <xf numFmtId="0" fontId="145" fillId="0" borderId="23" xfId="0" applyFont="1" applyBorder="1"/>
    <xf numFmtId="0" fontId="146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5" fillId="0" borderId="23" xfId="0" applyFont="1" applyBorder="1" applyAlignment="1">
      <alignment horizontal="right"/>
    </xf>
    <xf numFmtId="1" fontId="145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5" fillId="0" borderId="23" xfId="0" applyNumberFormat="1" applyFont="1" applyBorder="1" applyAlignment="1">
      <alignment horizontal="right"/>
    </xf>
    <xf numFmtId="166" fontId="145" fillId="0" borderId="23" xfId="0" applyNumberFormat="1" applyFont="1" applyBorder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81" xfId="0" applyFont="1" applyBorder="1"/>
    <xf numFmtId="0" fontId="146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5" fillId="0" borderId="81" xfId="0" applyFont="1" applyBorder="1" applyAlignment="1">
      <alignment horizontal="right"/>
    </xf>
    <xf numFmtId="4" fontId="145" fillId="0" borderId="81" xfId="0" applyNumberFormat="1" applyFont="1" applyBorder="1" applyAlignment="1">
      <alignment horizontal="right"/>
    </xf>
    <xf numFmtId="0" fontId="107" fillId="0" borderId="0" xfId="0" applyFont="1" applyBorder="1" applyAlignment="1">
      <alignment horizontal="center"/>
    </xf>
    <xf numFmtId="166" fontId="145" fillId="0" borderId="12" xfId="0" applyNumberFormat="1" applyFont="1" applyBorder="1"/>
    <xf numFmtId="0" fontId="145" fillId="0" borderId="10" xfId="0" applyFont="1" applyBorder="1" applyAlignment="1">
      <alignment horizontal="right"/>
    </xf>
    <xf numFmtId="164" fontId="145" fillId="0" borderId="10" xfId="0" applyNumberFormat="1" applyFont="1" applyBorder="1" applyAlignment="1">
      <alignment horizontal="right"/>
    </xf>
    <xf numFmtId="49" fontId="145" fillId="0" borderId="12" xfId="0" applyNumberFormat="1" applyFont="1" applyBorder="1" applyAlignment="1">
      <alignment horizontal="right"/>
    </xf>
    <xf numFmtId="167" fontId="145" fillId="0" borderId="12" xfId="0" applyNumberFormat="1" applyFont="1" applyBorder="1" applyAlignment="1">
      <alignment horizontal="right"/>
    </xf>
    <xf numFmtId="1" fontId="145" fillId="0" borderId="12" xfId="0" applyNumberFormat="1" applyFont="1" applyBorder="1" applyAlignment="1">
      <alignment horizontal="right"/>
    </xf>
    <xf numFmtId="0" fontId="145" fillId="0" borderId="12" xfId="0" applyNumberFormat="1" applyFont="1" applyBorder="1" applyAlignment="1">
      <alignment horizontal="right"/>
    </xf>
    <xf numFmtId="1" fontId="145" fillId="0" borderId="27" xfId="0" applyNumberFormat="1" applyFont="1" applyBorder="1" applyAlignment="1">
      <alignment horizontal="right"/>
    </xf>
    <xf numFmtId="0" fontId="145" fillId="0" borderId="27" xfId="0" applyNumberFormat="1" applyFont="1" applyBorder="1" applyAlignment="1">
      <alignment horizontal="right"/>
    </xf>
    <xf numFmtId="164" fontId="145" fillId="0" borderId="27" xfId="0" applyNumberFormat="1" applyFont="1" applyBorder="1" applyAlignment="1">
      <alignment horizontal="right"/>
    </xf>
    <xf numFmtId="49" fontId="145" fillId="0" borderId="0" xfId="0" applyNumberFormat="1" applyFont="1" applyBorder="1" applyAlignment="1">
      <alignment horizontal="right"/>
    </xf>
    <xf numFmtId="0" fontId="145" fillId="0" borderId="0" xfId="0" applyNumberFormat="1" applyFont="1" applyBorder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Border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Border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13" xfId="0" applyFont="1" applyBorder="1" applyAlignment="1"/>
    <xf numFmtId="0" fontId="23" fillId="0" borderId="0" xfId="0" applyFont="1" applyBorder="1" applyAlignment="1">
      <alignment horizontal="center"/>
    </xf>
    <xf numFmtId="0" fontId="91" fillId="0" borderId="0" xfId="0" applyFont="1" applyBorder="1" applyAlignment="1">
      <alignment wrapText="1"/>
    </xf>
    <xf numFmtId="0" fontId="91" fillId="0" borderId="0" xfId="0" applyFont="1" applyBorder="1"/>
    <xf numFmtId="0" fontId="92" fillId="0" borderId="0" xfId="0" applyFont="1" applyBorder="1" applyAlignment="1">
      <alignment horizontal="right"/>
    </xf>
    <xf numFmtId="0" fontId="89" fillId="0" borderId="0" xfId="0" applyFont="1" applyBorder="1" applyAlignment="1">
      <alignment horizontal="right"/>
    </xf>
    <xf numFmtId="4" fontId="91" fillId="0" borderId="0" xfId="0" applyNumberFormat="1" applyFont="1" applyBorder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Border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Fill="1" applyBorder="1" applyAlignment="1">
      <alignment horizontal="right"/>
    </xf>
    <xf numFmtId="0" fontId="145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Border="1" applyAlignment="1">
      <alignment wrapText="1"/>
    </xf>
    <xf numFmtId="0" fontId="148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0" fontId="28" fillId="0" borderId="0" xfId="78" applyFont="1" applyBorder="1"/>
    <xf numFmtId="0" fontId="36" fillId="0" borderId="0" xfId="78" applyFont="1" applyBorder="1"/>
    <xf numFmtId="1" fontId="35" fillId="0" borderId="0" xfId="78" applyNumberFormat="1" applyFont="1" applyBorder="1"/>
    <xf numFmtId="0" fontId="58" fillId="0" borderId="0" xfId="78" applyFont="1" applyBorder="1"/>
    <xf numFmtId="0" fontId="25" fillId="0" borderId="0" xfId="0" applyFont="1" applyBorder="1" applyAlignment="1">
      <alignment horizontal="center" vertical="center"/>
    </xf>
    <xf numFmtId="3" fontId="86" fillId="0" borderId="107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38" fillId="0" borderId="0" xfId="0" applyFont="1" applyBorder="1"/>
    <xf numFmtId="0" fontId="79" fillId="0" borderId="0" xfId="0" applyFont="1" applyBorder="1"/>
    <xf numFmtId="0" fontId="56" fillId="0" borderId="25" xfId="0" applyFont="1" applyBorder="1" applyAlignment="1">
      <alignment vertical="center" wrapText="1"/>
    </xf>
    <xf numFmtId="3" fontId="30" fillId="0" borderId="72" xfId="0" applyNumberFormat="1" applyFont="1" applyFill="1" applyBorder="1"/>
    <xf numFmtId="165" fontId="28" fillId="0" borderId="107" xfId="0" applyNumberFormat="1" applyFont="1" applyBorder="1" applyAlignment="1">
      <alignment horizontal="center" vertical="center"/>
    </xf>
    <xf numFmtId="0" fontId="23" fillId="0" borderId="0" xfId="0" applyFont="1" applyBorder="1"/>
    <xf numFmtId="165" fontId="25" fillId="0" borderId="58" xfId="0" applyNumberFormat="1" applyFont="1" applyBorder="1" applyAlignment="1">
      <alignment horizontal="center" vertical="center"/>
    </xf>
    <xf numFmtId="166" fontId="91" fillId="24" borderId="107" xfId="0" applyNumberFormat="1" applyFont="1" applyFill="1" applyBorder="1" applyAlignment="1">
      <alignment horizontal="right" vertical="center"/>
    </xf>
    <xf numFmtId="166" fontId="145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5" fillId="0" borderId="56" xfId="0" applyFont="1" applyBorder="1" applyAlignment="1"/>
    <xf numFmtId="0" fontId="145" fillId="0" borderId="108" xfId="0" applyFont="1" applyBorder="1" applyAlignment="1">
      <alignment horizontal="right"/>
    </xf>
    <xf numFmtId="0" fontId="145" fillId="0" borderId="76" xfId="0" applyFont="1" applyBorder="1" applyAlignment="1">
      <alignment horizontal="right"/>
    </xf>
    <xf numFmtId="0" fontId="145" fillId="0" borderId="56" xfId="0" applyFont="1" applyBorder="1" applyAlignment="1">
      <alignment horizontal="right"/>
    </xf>
    <xf numFmtId="0" fontId="145" fillId="0" borderId="79" xfId="0" applyFont="1" applyBorder="1" applyAlignment="1">
      <alignment horizontal="right"/>
    </xf>
    <xf numFmtId="0" fontId="92" fillId="0" borderId="0" xfId="0" applyFont="1" applyBorder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5" fillId="0" borderId="61" xfId="0" applyFont="1" applyBorder="1" applyAlignment="1">
      <alignment horizontal="right"/>
    </xf>
    <xf numFmtId="3" fontId="138" fillId="0" borderId="0" xfId="0" applyNumberFormat="1" applyFont="1" applyBorder="1"/>
    <xf numFmtId="3" fontId="138" fillId="0" borderId="56" xfId="0" applyNumberFormat="1" applyFont="1" applyBorder="1"/>
    <xf numFmtId="3" fontId="120" fillId="0" borderId="0" xfId="0" applyNumberFormat="1" applyFont="1"/>
    <xf numFmtId="0" fontId="120" fillId="0" borderId="0" xfId="0" applyFont="1"/>
    <xf numFmtId="0" fontId="120" fillId="0" borderId="56" xfId="0" applyFont="1" applyBorder="1"/>
    <xf numFmtId="3" fontId="120" fillId="0" borderId="14" xfId="0" applyNumberFormat="1" applyFont="1" applyBorder="1"/>
    <xf numFmtId="3" fontId="150" fillId="0" borderId="0" xfId="0" applyNumberFormat="1" applyFont="1" applyBorder="1"/>
    <xf numFmtId="3" fontId="140" fillId="0" borderId="0" xfId="0" applyNumberFormat="1" applyFont="1" applyBorder="1"/>
    <xf numFmtId="3" fontId="140" fillId="0" borderId="0" xfId="0" applyNumberFormat="1" applyFont="1" applyBorder="1" applyAlignment="1">
      <alignment wrapText="1"/>
    </xf>
    <xf numFmtId="3" fontId="113" fillId="0" borderId="0" xfId="78" applyNumberFormat="1" applyFont="1" applyBorder="1" applyAlignment="1">
      <alignment vertical="center"/>
    </xf>
    <xf numFmtId="3" fontId="120" fillId="0" borderId="0" xfId="78" applyNumberFormat="1" applyFont="1" applyBorder="1" applyAlignment="1">
      <alignment vertical="center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 applyBorder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Fill="1" applyBorder="1" applyAlignment="1">
      <alignment vertical="center"/>
    </xf>
    <xf numFmtId="3" fontId="135" fillId="0" borderId="69" xfId="71" applyNumberFormat="1" applyFont="1" applyFill="1" applyBorder="1" applyAlignment="1">
      <alignment horizontal="center" vertical="center" wrapText="1"/>
    </xf>
    <xf numFmtId="0" fontId="151" fillId="0" borderId="43" xfId="71" applyFont="1" applyBorder="1" applyAlignment="1">
      <alignment vertical="center" wrapText="1"/>
    </xf>
    <xf numFmtId="0" fontId="117" fillId="0" borderId="109" xfId="71" applyFont="1" applyBorder="1" applyAlignment="1">
      <alignment vertical="center"/>
    </xf>
    <xf numFmtId="0" fontId="135" fillId="0" borderId="23" xfId="71" applyFont="1" applyBorder="1" applyAlignment="1">
      <alignment vertical="center"/>
    </xf>
    <xf numFmtId="3" fontId="152" fillId="0" borderId="23" xfId="71" applyNumberFormat="1" applyFont="1" applyBorder="1" applyAlignment="1">
      <alignment vertical="center"/>
    </xf>
    <xf numFmtId="0" fontId="136" fillId="0" borderId="0" xfId="71" applyFont="1" applyAlignment="1">
      <alignment wrapText="1"/>
    </xf>
    <xf numFmtId="3" fontId="153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5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3" fillId="0" borderId="23" xfId="71" applyNumberFormat="1" applyFont="1" applyBorder="1" applyAlignment="1">
      <alignment vertical="center" wrapText="1"/>
    </xf>
    <xf numFmtId="0" fontId="154" fillId="0" borderId="56" xfId="71" applyFont="1" applyBorder="1" applyAlignment="1">
      <alignment vertical="center"/>
    </xf>
    <xf numFmtId="3" fontId="155" fillId="0" borderId="23" xfId="71" applyNumberFormat="1" applyFont="1" applyBorder="1" applyAlignment="1">
      <alignment vertical="center"/>
    </xf>
    <xf numFmtId="3" fontId="156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10" xfId="71" applyNumberFormat="1" applyFont="1" applyBorder="1" applyAlignment="1">
      <alignment vertical="center"/>
    </xf>
    <xf numFmtId="0" fontId="157" fillId="0" borderId="0" xfId="71" applyFont="1" applyAlignment="1">
      <alignment vertical="center"/>
    </xf>
    <xf numFmtId="3" fontId="35" fillId="0" borderId="0" xfId="78" applyNumberFormat="1" applyFont="1" applyAlignment="1">
      <alignment vertical="center"/>
    </xf>
    <xf numFmtId="3" fontId="35" fillId="0" borderId="0" xfId="78" applyNumberFormat="1" applyFont="1" applyFill="1" applyBorder="1"/>
    <xf numFmtId="3" fontId="30" fillId="0" borderId="0" xfId="78" applyNumberFormat="1" applyFont="1" applyFill="1" applyBorder="1"/>
    <xf numFmtId="3" fontId="35" fillId="0" borderId="0" xfId="78" applyNumberFormat="1" applyFont="1" applyFill="1"/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3" fontId="138" fillId="0" borderId="0" xfId="0" applyNumberFormat="1" applyFont="1"/>
    <xf numFmtId="0" fontId="158" fillId="0" borderId="0" xfId="0" applyFont="1"/>
    <xf numFmtId="3" fontId="159" fillId="0" borderId="0" xfId="0" applyNumberFormat="1" applyFont="1"/>
    <xf numFmtId="3" fontId="159" fillId="0" borderId="56" xfId="0" applyNumberFormat="1" applyFont="1" applyBorder="1"/>
    <xf numFmtId="3" fontId="160" fillId="0" borderId="26" xfId="0" applyNumberFormat="1" applyFont="1" applyBorder="1"/>
    <xf numFmtId="3" fontId="160" fillId="0" borderId="72" xfId="0" applyNumberFormat="1" applyFont="1" applyBorder="1"/>
    <xf numFmtId="0" fontId="158" fillId="0" borderId="56" xfId="0" applyFont="1" applyBorder="1"/>
    <xf numFmtId="0" fontId="161" fillId="0" borderId="21" xfId="78" applyFont="1" applyBorder="1" applyAlignment="1">
      <alignment wrapText="1"/>
    </xf>
    <xf numFmtId="0" fontId="161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28" fillId="0" borderId="0" xfId="78" applyFont="1" applyBorder="1" applyAlignment="1">
      <alignment vertical="center"/>
    </xf>
    <xf numFmtId="3" fontId="38" fillId="0" borderId="0" xfId="0" applyNumberFormat="1" applyFont="1"/>
    <xf numFmtId="0" fontId="85" fillId="0" borderId="0" xfId="0" applyFont="1" applyAlignment="1">
      <alignment horizontal="center"/>
    </xf>
    <xf numFmtId="0" fontId="164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4" fillId="0" borderId="21" xfId="0" applyFont="1" applyBorder="1"/>
    <xf numFmtId="0" fontId="85" fillId="0" borderId="0" xfId="0" applyFont="1" applyBorder="1" applyAlignment="1">
      <alignment horizontal="center"/>
    </xf>
    <xf numFmtId="0" fontId="165" fillId="0" borderId="75" xfId="0" applyFont="1" applyBorder="1" applyAlignment="1">
      <alignment horizontal="left" vertical="center"/>
    </xf>
    <xf numFmtId="3" fontId="85" fillId="0" borderId="0" xfId="0" applyNumberFormat="1" applyFont="1" applyBorder="1"/>
    <xf numFmtId="3" fontId="85" fillId="0" borderId="76" xfId="0" applyNumberFormat="1" applyFont="1" applyBorder="1"/>
    <xf numFmtId="0" fontId="164" fillId="0" borderId="0" xfId="0" applyFont="1" applyBorder="1"/>
    <xf numFmtId="0" fontId="66" fillId="0" borderId="0" xfId="0" applyFont="1" applyBorder="1" applyAlignment="1">
      <alignment horizontal="left" vertical="center"/>
    </xf>
    <xf numFmtId="3" fontId="76" fillId="0" borderId="0" xfId="0" applyNumberFormat="1" applyFont="1" applyBorder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Fill="1" applyBorder="1"/>
    <xf numFmtId="0" fontId="166" fillId="0" borderId="0" xfId="0" applyFont="1" applyBorder="1"/>
    <xf numFmtId="0" fontId="166" fillId="0" borderId="0" xfId="0" applyFont="1"/>
    <xf numFmtId="0" fontId="163" fillId="0" borderId="0" xfId="0" applyFont="1" applyBorder="1" applyAlignment="1">
      <alignment horizontal="left" vertical="center"/>
    </xf>
    <xf numFmtId="3" fontId="116" fillId="0" borderId="0" xfId="0" applyNumberFormat="1" applyFont="1" applyBorder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Border="1" applyAlignment="1">
      <alignment horizontal="left" vertical="center"/>
    </xf>
    <xf numFmtId="3" fontId="167" fillId="0" borderId="0" xfId="0" applyNumberFormat="1" applyFont="1" applyBorder="1"/>
    <xf numFmtId="3" fontId="167" fillId="0" borderId="56" xfId="0" applyNumberFormat="1" applyFont="1" applyBorder="1"/>
    <xf numFmtId="0" fontId="163" fillId="0" borderId="0" xfId="0" applyFont="1" applyBorder="1"/>
    <xf numFmtId="0" fontId="76" fillId="0" borderId="0" xfId="0" applyFont="1" applyBorder="1" applyAlignment="1">
      <alignment horizontal="left" vertical="center" wrapText="1"/>
    </xf>
    <xf numFmtId="3" fontId="168" fillId="0" borderId="56" xfId="0" applyNumberFormat="1" applyFont="1" applyBorder="1" applyAlignment="1">
      <alignment vertical="center" wrapText="1"/>
    </xf>
    <xf numFmtId="0" fontId="85" fillId="0" borderId="0" xfId="0" applyFont="1" applyBorder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 applyBorder="1"/>
    <xf numFmtId="0" fontId="165" fillId="0" borderId="0" xfId="0" applyFont="1" applyBorder="1"/>
    <xf numFmtId="0" fontId="169" fillId="0" borderId="0" xfId="0" applyFont="1" applyBorder="1"/>
    <xf numFmtId="0" fontId="66" fillId="0" borderId="26" xfId="0" applyFont="1" applyBorder="1" applyAlignment="1">
      <alignment horizontal="left"/>
    </xf>
    <xf numFmtId="0" fontId="66" fillId="0" borderId="0" xfId="0" applyFont="1"/>
    <xf numFmtId="0" fontId="76" fillId="0" borderId="0" xfId="0" applyFont="1" applyBorder="1"/>
    <xf numFmtId="3" fontId="66" fillId="0" borderId="0" xfId="0" applyNumberFormat="1" applyFont="1" applyFill="1"/>
    <xf numFmtId="0" fontId="170" fillId="0" borderId="0" xfId="0" applyFont="1"/>
    <xf numFmtId="3" fontId="162" fillId="0" borderId="0" xfId="78" applyNumberFormat="1" applyFont="1" applyBorder="1" applyAlignment="1">
      <alignment vertical="center"/>
    </xf>
    <xf numFmtId="3" fontId="171" fillId="0" borderId="0" xfId="78" applyNumberFormat="1" applyFont="1" applyBorder="1" applyAlignment="1">
      <alignment vertical="center"/>
    </xf>
    <xf numFmtId="0" fontId="172" fillId="0" borderId="0" xfId="0" applyFont="1"/>
    <xf numFmtId="0" fontId="172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vertical="center"/>
    </xf>
    <xf numFmtId="3" fontId="56" fillId="0" borderId="0" xfId="0" applyNumberFormat="1" applyFont="1" applyBorder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 applyBorder="1"/>
    <xf numFmtId="3" fontId="76" fillId="0" borderId="56" xfId="0" applyNumberFormat="1" applyFont="1" applyBorder="1"/>
    <xf numFmtId="3" fontId="168" fillId="0" borderId="0" xfId="0" applyNumberFormat="1" applyFont="1" applyBorder="1" applyAlignment="1">
      <alignment vertical="center"/>
    </xf>
    <xf numFmtId="3" fontId="116" fillId="0" borderId="0" xfId="0" applyNumberFormat="1" applyFont="1" applyBorder="1" applyAlignment="1">
      <alignment vertical="center"/>
    </xf>
    <xf numFmtId="0" fontId="164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Border="1" applyAlignment="1">
      <alignment vertical="center" wrapText="1"/>
    </xf>
    <xf numFmtId="0" fontId="76" fillId="0" borderId="0" xfId="0" applyFont="1" applyBorder="1" applyAlignment="1">
      <alignment wrapText="1"/>
    </xf>
    <xf numFmtId="0" fontId="56" fillId="0" borderId="0" xfId="0" applyFont="1" applyAlignment="1">
      <alignment vertical="center"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 applyBorder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5" fillId="0" borderId="0" xfId="0" applyNumberFormat="1" applyFont="1" applyBorder="1"/>
    <xf numFmtId="3" fontId="175" fillId="0" borderId="56" xfId="74" applyNumberFormat="1" applyFont="1" applyBorder="1"/>
    <xf numFmtId="3" fontId="158" fillId="0" borderId="0" xfId="0" applyNumberFormat="1" applyFont="1" applyBorder="1"/>
    <xf numFmtId="3" fontId="158" fillId="0" borderId="56" xfId="0" applyNumberFormat="1" applyFont="1" applyBorder="1"/>
    <xf numFmtId="3" fontId="159" fillId="0" borderId="0" xfId="0" applyNumberFormat="1" applyFont="1" applyBorder="1"/>
    <xf numFmtId="3" fontId="160" fillId="0" borderId="0" xfId="0" applyNumberFormat="1" applyFont="1" applyBorder="1"/>
    <xf numFmtId="3" fontId="176" fillId="0" borderId="0" xfId="0" applyNumberFormat="1" applyFont="1" applyBorder="1"/>
    <xf numFmtId="3" fontId="176" fillId="0" borderId="56" xfId="0" applyNumberFormat="1" applyFont="1" applyBorder="1"/>
    <xf numFmtId="3" fontId="160" fillId="0" borderId="56" xfId="0" applyNumberFormat="1" applyFont="1" applyBorder="1"/>
    <xf numFmtId="3" fontId="86" fillId="0" borderId="56" xfId="0" applyNumberFormat="1" applyFont="1" applyBorder="1"/>
    <xf numFmtId="0" fontId="50" fillId="0" borderId="0" xfId="77" applyFont="1" applyAlignment="1">
      <alignment horizontal="right"/>
    </xf>
    <xf numFmtId="0" fontId="50" fillId="0" borderId="0" xfId="77" applyFont="1" applyAlignment="1">
      <alignment horizontal="right"/>
    </xf>
    <xf numFmtId="3" fontId="20" fillId="0" borderId="0" xfId="0" applyNumberFormat="1" applyFont="1" applyBorder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Border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 applyFill="1" applyAlignment="1"/>
    <xf numFmtId="3" fontId="0" fillId="0" borderId="0" xfId="0" applyNumberFormat="1" applyFill="1"/>
    <xf numFmtId="14" fontId="110" fillId="0" borderId="0" xfId="72" applyNumberFormat="1" applyFont="1" applyFill="1" applyBorder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Fill="1" applyBorder="1"/>
    <xf numFmtId="3" fontId="56" fillId="0" borderId="56" xfId="0" applyNumberFormat="1" applyFont="1" applyFill="1" applyBorder="1"/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Border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Border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8" fillId="0" borderId="0" xfId="0" applyFont="1" applyBorder="1"/>
    <xf numFmtId="0" fontId="178" fillId="0" borderId="0" xfId="0" applyFont="1" applyBorder="1" applyAlignment="1">
      <alignment horizontal="left" vertical="center"/>
    </xf>
    <xf numFmtId="0" fontId="76" fillId="0" borderId="0" xfId="0" applyFont="1" applyBorder="1" applyAlignment="1">
      <alignment horizontal="left" vertical="center"/>
    </xf>
    <xf numFmtId="3" fontId="30" fillId="0" borderId="68" xfId="0" applyNumberFormat="1" applyFont="1" applyBorder="1"/>
    <xf numFmtId="3" fontId="86" fillId="0" borderId="37" xfId="0" applyNumberFormat="1" applyFont="1" applyBorder="1"/>
    <xf numFmtId="3" fontId="86" fillId="0" borderId="59" xfId="0" applyNumberFormat="1" applyFont="1" applyBorder="1"/>
    <xf numFmtId="3" fontId="57" fillId="0" borderId="0" xfId="0" applyNumberFormat="1" applyFont="1" applyBorder="1" applyAlignment="1">
      <alignment vertical="center"/>
    </xf>
    <xf numFmtId="3" fontId="56" fillId="0" borderId="0" xfId="0" applyNumberFormat="1" applyFont="1" applyBorder="1" applyAlignment="1">
      <alignment vertical="center" wrapText="1"/>
    </xf>
    <xf numFmtId="3" fontId="76" fillId="0" borderId="0" xfId="0" applyNumberFormat="1" applyFont="1" applyBorder="1" applyAlignment="1">
      <alignment wrapText="1"/>
    </xf>
    <xf numFmtId="3" fontId="55" fillId="0" borderId="0" xfId="0" applyNumberFormat="1" applyFont="1" applyAlignment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Fill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9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Fill="1" applyAlignment="1">
      <alignment horizontal="right"/>
    </xf>
    <xf numFmtId="0" fontId="110" fillId="0" borderId="0" xfId="72" applyFont="1" applyFill="1" applyBorder="1" applyAlignment="1" applyProtection="1">
      <alignment horizontal="left" wrapText="1"/>
      <protection locked="0"/>
    </xf>
    <xf numFmtId="0" fontId="145" fillId="0" borderId="13" xfId="0" applyFont="1" applyBorder="1" applyAlignment="1"/>
    <xf numFmtId="0" fontId="145" fillId="0" borderId="61" xfId="0" applyFont="1" applyBorder="1" applyAlignment="1"/>
    <xf numFmtId="0" fontId="146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5" fillId="0" borderId="43" xfId="0" applyFont="1" applyBorder="1" applyAlignment="1">
      <alignment horizontal="right"/>
    </xf>
    <xf numFmtId="0" fontId="145" fillId="0" borderId="86" xfId="0" applyFont="1" applyBorder="1" applyAlignment="1">
      <alignment horizontal="right"/>
    </xf>
    <xf numFmtId="0" fontId="110" fillId="0" borderId="78" xfId="0" applyFont="1" applyBorder="1"/>
    <xf numFmtId="0" fontId="147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5" fillId="0" borderId="78" xfId="0" applyFont="1" applyBorder="1" applyAlignment="1">
      <alignment horizontal="right"/>
    </xf>
    <xf numFmtId="0" fontId="145" fillId="0" borderId="79" xfId="0" applyFont="1" applyFill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Fill="1" applyBorder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4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4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4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Border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91" fillId="0" borderId="23" xfId="72" applyFont="1" applyBorder="1" applyAlignment="1">
      <alignment horizontal="center"/>
    </xf>
    <xf numFmtId="3" fontId="42" fillId="0" borderId="0" xfId="0" applyNumberFormat="1" applyFont="1" applyBorder="1"/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0" fontId="0" fillId="0" borderId="0" xfId="0" applyFill="1" applyBorder="1"/>
    <xf numFmtId="14" fontId="89" fillId="0" borderId="0" xfId="72" applyNumberFormat="1" applyFont="1" applyFill="1" applyBorder="1" applyAlignment="1" applyProtection="1">
      <alignment horizontal="left" vertical="center" wrapText="1"/>
      <protection locked="0"/>
    </xf>
    <xf numFmtId="0" fontId="89" fillId="0" borderId="0" xfId="72" applyFont="1" applyFill="1" applyBorder="1" applyAlignment="1">
      <alignment horizontal="center" vertical="center"/>
    </xf>
    <xf numFmtId="0" fontId="89" fillId="0" borderId="0" xfId="72" applyFont="1" applyFill="1" applyAlignment="1">
      <alignment horizontal="left" vertical="center" wrapText="1"/>
    </xf>
    <xf numFmtId="0" fontId="89" fillId="0" borderId="0" xfId="72" applyFont="1" applyFill="1" applyAlignment="1">
      <alignment vertical="center" wrapText="1"/>
    </xf>
    <xf numFmtId="0" fontId="89" fillId="0" borderId="0" xfId="72" applyFont="1" applyFill="1" applyAlignment="1">
      <alignment horizontal="center" vertical="center"/>
    </xf>
    <xf numFmtId="3" fontId="89" fillId="0" borderId="0" xfId="72" applyNumberFormat="1" applyFont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89" fillId="0" borderId="0" xfId="72" applyFont="1" applyFill="1" applyAlignment="1">
      <alignment horizontal="left" vertical="center"/>
    </xf>
    <xf numFmtId="0" fontId="89" fillId="0" borderId="0" xfId="72" applyFont="1" applyFill="1" applyAlignment="1">
      <alignment vertical="center"/>
    </xf>
    <xf numFmtId="3" fontId="89" fillId="0" borderId="0" xfId="72" applyNumberFormat="1" applyFont="1" applyFill="1" applyAlignment="1">
      <alignment vertical="center"/>
    </xf>
    <xf numFmtId="14" fontId="89" fillId="0" borderId="0" xfId="72" applyNumberFormat="1" applyFont="1" applyFill="1" applyAlignment="1">
      <alignment horizontal="center" vertical="center"/>
    </xf>
    <xf numFmtId="0" fontId="89" fillId="0" borderId="0" xfId="72" applyFont="1" applyFill="1" applyBorder="1" applyAlignment="1">
      <alignment horizontal="left" vertical="center"/>
    </xf>
    <xf numFmtId="0" fontId="89" fillId="0" borderId="0" xfId="72" applyFont="1" applyFill="1" applyBorder="1" applyAlignment="1">
      <alignment horizontal="left" vertical="center" wrapText="1"/>
    </xf>
    <xf numFmtId="14" fontId="89" fillId="0" borderId="0" xfId="72" applyNumberFormat="1" applyFont="1" applyFill="1" applyBorder="1" applyAlignment="1">
      <alignment horizontal="center" vertical="center"/>
    </xf>
    <xf numFmtId="3" fontId="89" fillId="0" borderId="0" xfId="72" applyNumberFormat="1" applyFont="1" applyFill="1" applyBorder="1" applyAlignment="1">
      <alignment horizontal="right" vertical="center"/>
    </xf>
    <xf numFmtId="0" fontId="89" fillId="0" borderId="0" xfId="72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 wrapText="1"/>
      <protection locked="0"/>
    </xf>
    <xf numFmtId="3" fontId="89" fillId="0" borderId="0" xfId="72" applyNumberFormat="1" applyFont="1" applyFill="1" applyBorder="1" applyAlignment="1" applyProtection="1">
      <alignment horizontal="right" vertical="center" wrapText="1"/>
      <protection locked="0"/>
    </xf>
    <xf numFmtId="3" fontId="89" fillId="0" borderId="0" xfId="72" applyNumberFormat="1" applyFont="1" applyFill="1" applyBorder="1" applyAlignment="1" applyProtection="1">
      <alignment vertical="center" wrapText="1"/>
      <protection locked="0"/>
    </xf>
    <xf numFmtId="14" fontId="89" fillId="0" borderId="0" xfId="72" applyNumberFormat="1" applyFont="1" applyFill="1" applyBorder="1" applyAlignment="1">
      <alignment horizontal="center" vertical="center" wrapText="1"/>
    </xf>
    <xf numFmtId="3" fontId="89" fillId="0" borderId="0" xfId="72" applyNumberFormat="1" applyFont="1" applyFill="1" applyBorder="1" applyAlignment="1">
      <alignment horizontal="right" vertical="center" wrapText="1"/>
    </xf>
    <xf numFmtId="0" fontId="89" fillId="0" borderId="0" xfId="72" applyFont="1" applyFill="1" applyBorder="1" applyAlignment="1" applyProtection="1">
      <alignment horizontal="left" vertical="center" wrapText="1"/>
      <protection locked="0"/>
    </xf>
    <xf numFmtId="14" fontId="89" fillId="0" borderId="0" xfId="72" applyNumberFormat="1" applyFont="1" applyFill="1" applyBorder="1" applyAlignment="1" applyProtection="1">
      <alignment horizontal="center" vertical="center"/>
      <protection locked="0"/>
    </xf>
    <xf numFmtId="14" fontId="131" fillId="0" borderId="0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6" borderId="0" xfId="0" applyFill="1" applyAlignment="1">
      <alignment vertical="center"/>
    </xf>
    <xf numFmtId="0" fontId="131" fillId="0" borderId="0" xfId="0" applyFont="1" applyFill="1" applyBorder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Fill="1" applyAlignment="1">
      <alignment vertical="center"/>
    </xf>
    <xf numFmtId="0" fontId="89" fillId="0" borderId="0" xfId="0" applyFont="1" applyFill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3" fontId="89" fillId="0" borderId="0" xfId="0" applyNumberFormat="1" applyFont="1" applyAlignment="1">
      <alignment vertical="center"/>
    </xf>
    <xf numFmtId="0" fontId="89" fillId="0" borderId="0" xfId="0" applyFont="1" applyFill="1" applyAlignment="1">
      <alignment horizontal="center" vertical="center"/>
    </xf>
    <xf numFmtId="0" fontId="127" fillId="0" borderId="0" xfId="0" applyFont="1" applyFill="1" applyAlignment="1">
      <alignment vertical="center"/>
    </xf>
    <xf numFmtId="14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9" fillId="0" borderId="0" xfId="0" applyFont="1" applyFill="1" applyAlignment="1">
      <alignment vertical="center" wrapText="1"/>
    </xf>
    <xf numFmtId="14" fontId="89" fillId="0" borderId="0" xfId="0" applyNumberFormat="1" applyFont="1" applyFill="1" applyAlignment="1">
      <alignment horizontal="center" vertical="center" wrapText="1"/>
    </xf>
    <xf numFmtId="3" fontId="89" fillId="0" borderId="0" xfId="0" applyNumberFormat="1" applyFont="1" applyFill="1" applyAlignment="1">
      <alignment vertical="center" wrapText="1"/>
    </xf>
    <xf numFmtId="0" fontId="127" fillId="0" borderId="0" xfId="0" applyFont="1" applyFill="1" applyBorder="1" applyAlignment="1">
      <alignment vertical="center"/>
    </xf>
    <xf numFmtId="0" fontId="127" fillId="0" borderId="0" xfId="0" applyFont="1" applyAlignment="1">
      <alignment vertical="center"/>
    </xf>
    <xf numFmtId="0" fontId="89" fillId="0" borderId="0" xfId="0" applyFont="1" applyFill="1" applyAlignment="1">
      <alignment horizontal="center" vertical="center" wrapText="1"/>
    </xf>
    <xf numFmtId="0" fontId="143" fillId="0" borderId="0" xfId="0" applyFont="1" applyFill="1" applyBorder="1" applyAlignment="1">
      <alignment vertical="center"/>
    </xf>
    <xf numFmtId="0" fontId="143" fillId="0" borderId="0" xfId="0" applyFont="1" applyAlignment="1">
      <alignment vertical="center"/>
    </xf>
    <xf numFmtId="14" fontId="89" fillId="0" borderId="0" xfId="0" applyNumberFormat="1" applyFont="1" applyFill="1" applyAlignment="1">
      <alignment horizontal="left" vertical="center"/>
    </xf>
    <xf numFmtId="0" fontId="107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3" fontId="89" fillId="0" borderId="0" xfId="0" applyNumberFormat="1" applyFont="1" applyAlignment="1">
      <alignment vertical="center" wrapText="1"/>
    </xf>
    <xf numFmtId="0" fontId="0" fillId="0" borderId="0" xfId="0" applyFont="1" applyFill="1" applyAlignment="1">
      <alignment vertical="center"/>
    </xf>
    <xf numFmtId="0" fontId="144" fillId="0" borderId="0" xfId="0" applyFont="1" applyFill="1" applyBorder="1" applyAlignment="1">
      <alignment vertical="center"/>
    </xf>
    <xf numFmtId="0" fontId="177" fillId="0" borderId="0" xfId="0" applyFont="1" applyFill="1" applyBorder="1" applyAlignment="1">
      <alignment vertical="center"/>
    </xf>
    <xf numFmtId="0" fontId="144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2" fillId="0" borderId="0" xfId="0" applyFont="1" applyAlignment="1">
      <alignment vertical="center"/>
    </xf>
    <xf numFmtId="3" fontId="142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7" xfId="0" applyNumberFormat="1" applyFont="1" applyBorder="1" applyAlignment="1">
      <alignment horizontal="right"/>
    </xf>
    <xf numFmtId="0" fontId="91" fillId="0" borderId="107" xfId="0" applyFont="1" applyBorder="1" applyAlignment="1">
      <alignment horizontal="right"/>
    </xf>
    <xf numFmtId="164" fontId="91" fillId="0" borderId="107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3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9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7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6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1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3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0" fontId="31" fillId="0" borderId="0" xfId="0" applyFont="1" applyAlignment="1">
      <alignment vertical="center" wrapText="1"/>
    </xf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2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35" fillId="0" borderId="0" xfId="78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4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1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Fill="1" applyBorder="1"/>
    <xf numFmtId="0" fontId="85" fillId="0" borderId="21" xfId="0" applyFont="1" applyBorder="1" applyAlignment="1">
      <alignment horizontal="center"/>
    </xf>
    <xf numFmtId="0" fontId="66" fillId="0" borderId="111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76" fillId="0" borderId="0" xfId="0" applyFont="1" applyBorder="1" applyAlignment="1">
      <alignment vertic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3" xfId="0" applyFont="1" applyBorder="1"/>
    <xf numFmtId="3" fontId="86" fillId="0" borderId="113" xfId="0" applyNumberFormat="1" applyFont="1" applyBorder="1"/>
    <xf numFmtId="3" fontId="86" fillId="0" borderId="114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Fill="1" applyBorder="1" applyAlignment="1">
      <alignment wrapText="1"/>
    </xf>
    <xf numFmtId="0" fontId="42" fillId="0" borderId="0" xfId="0" applyFont="1" applyBorder="1" applyAlignment="1">
      <alignment wrapText="1"/>
    </xf>
    <xf numFmtId="0" fontId="42" fillId="0" borderId="0" xfId="0" applyFont="1" applyBorder="1" applyAlignment="1">
      <alignment horizontal="left" vertical="center" wrapText="1"/>
    </xf>
    <xf numFmtId="0" fontId="48" fillId="0" borderId="0" xfId="0" applyFont="1" applyBorder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5" xfId="0" applyFont="1" applyBorder="1" applyAlignment="1">
      <alignment horizontal="center" vertical="center" wrapText="1"/>
    </xf>
    <xf numFmtId="3" fontId="29" fillId="0" borderId="115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 applyBorder="1"/>
    <xf numFmtId="0" fontId="22" fillId="0" borderId="21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Fill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6" xfId="0" applyFont="1" applyBorder="1"/>
    <xf numFmtId="0" fontId="22" fillId="0" borderId="73" xfId="0" applyFont="1" applyBorder="1"/>
    <xf numFmtId="3" fontId="26" fillId="0" borderId="73" xfId="0" applyNumberFormat="1" applyFont="1" applyFill="1" applyBorder="1"/>
    <xf numFmtId="3" fontId="26" fillId="0" borderId="117" xfId="0" applyNumberFormat="1" applyFont="1" applyFill="1" applyBorder="1"/>
    <xf numFmtId="0" fontId="51" fillId="0" borderId="115" xfId="0" applyFont="1" applyBorder="1" applyAlignment="1">
      <alignment horizontal="center"/>
    </xf>
    <xf numFmtId="3" fontId="26" fillId="0" borderId="115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7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8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1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1" xfId="0" applyFont="1" applyBorder="1" applyAlignment="1">
      <alignment horizontal="center" vertical="center"/>
    </xf>
    <xf numFmtId="0" fontId="20" fillId="0" borderId="119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20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0" fontId="85" fillId="0" borderId="121" xfId="0" applyFont="1" applyBorder="1" applyAlignment="1">
      <alignment horizontal="center"/>
    </xf>
    <xf numFmtId="0" fontId="76" fillId="25" borderId="0" xfId="0" applyFont="1" applyFill="1" applyAlignment="1">
      <alignment horizontal="left"/>
    </xf>
    <xf numFmtId="165" fontId="28" fillId="0" borderId="28" xfId="0" applyNumberFormat="1" applyFont="1" applyBorder="1" applyAlignment="1">
      <alignment horizontal="center" vertical="center"/>
    </xf>
    <xf numFmtId="166" fontId="91" fillId="24" borderId="28" xfId="0" applyNumberFormat="1" applyFont="1" applyFill="1" applyBorder="1" applyAlignment="1">
      <alignment horizontal="right" vertical="center"/>
    </xf>
    <xf numFmtId="166" fontId="91" fillId="0" borderId="28" xfId="0" applyNumberFormat="1" applyFont="1" applyBorder="1" applyAlignment="1">
      <alignment horizontal="right"/>
    </xf>
    <xf numFmtId="0" fontId="91" fillId="0" borderId="28" xfId="0" applyFont="1" applyBorder="1" applyAlignment="1">
      <alignment horizontal="right"/>
    </xf>
    <xf numFmtId="164" fontId="91" fillId="0" borderId="28" xfId="0" applyNumberFormat="1" applyFont="1" applyBorder="1" applyAlignment="1">
      <alignment horizontal="right"/>
    </xf>
    <xf numFmtId="0" fontId="91" fillId="0" borderId="28" xfId="0" applyFont="1" applyBorder="1" applyAlignment="1">
      <alignment horizontal="right" vertical="center"/>
    </xf>
    <xf numFmtId="0" fontId="76" fillId="0" borderId="0" xfId="0" applyFont="1" applyBorder="1" applyAlignment="1">
      <alignment horizontal="center"/>
    </xf>
    <xf numFmtId="0" fontId="76" fillId="0" borderId="37" xfId="0" applyFont="1" applyBorder="1" applyAlignment="1">
      <alignment horizontal="center"/>
    </xf>
    <xf numFmtId="0" fontId="86" fillId="0" borderId="111" xfId="0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23" xfId="77" applyFont="1" applyBorder="1" applyAlignment="1">
      <alignment horizontal="center"/>
    </xf>
    <xf numFmtId="0" fontId="51" fillId="0" borderId="0" xfId="77" applyFont="1" applyAlignment="1">
      <alignment horizontal="center"/>
    </xf>
    <xf numFmtId="0" fontId="51" fillId="0" borderId="23" xfId="77" applyFont="1" applyBorder="1" applyAlignment="1">
      <alignment horizontal="center"/>
    </xf>
    <xf numFmtId="0" fontId="35" fillId="0" borderId="0" xfId="0" applyFont="1" applyFill="1" applyBorder="1" applyAlignment="1">
      <alignment horizontal="left" vertical="center" wrapText="1"/>
    </xf>
    <xf numFmtId="0" fontId="36" fillId="0" borderId="56" xfId="78" applyFont="1" applyBorder="1" applyAlignment="1">
      <alignment vertical="center"/>
    </xf>
    <xf numFmtId="3" fontId="35" fillId="25" borderId="0" xfId="78" applyNumberFormat="1" applyFont="1" applyFill="1" applyBorder="1" applyAlignment="1">
      <alignment vertical="center"/>
    </xf>
    <xf numFmtId="3" fontId="35" fillId="25" borderId="56" xfId="78" applyNumberFormat="1" applyFont="1" applyFill="1" applyBorder="1" applyAlignment="1">
      <alignment vertical="center"/>
    </xf>
    <xf numFmtId="0" fontId="36" fillId="0" borderId="21" xfId="78" applyFont="1" applyBorder="1" applyAlignment="1">
      <alignment vertical="center"/>
    </xf>
    <xf numFmtId="0" fontId="36" fillId="0" borderId="0" xfId="78" applyFont="1" applyAlignment="1">
      <alignment vertical="center"/>
    </xf>
    <xf numFmtId="0" fontId="36" fillId="0" borderId="0" xfId="78" applyFont="1" applyBorder="1" applyAlignment="1">
      <alignment vertical="center"/>
    </xf>
    <xf numFmtId="3" fontId="35" fillId="0" borderId="0" xfId="78" applyNumberFormat="1" applyFont="1" applyFill="1" applyBorder="1" applyAlignment="1">
      <alignment vertical="center"/>
    </xf>
    <xf numFmtId="0" fontId="28" fillId="0" borderId="56" xfId="78" applyFont="1" applyFill="1" applyBorder="1"/>
    <xf numFmtId="49" fontId="35" fillId="0" borderId="56" xfId="78" applyNumberFormat="1" applyFont="1" applyFill="1" applyBorder="1" applyAlignment="1">
      <alignment horizontal="center" vertical="center" wrapText="1"/>
    </xf>
    <xf numFmtId="3" fontId="30" fillId="0" borderId="0" xfId="78" applyNumberFormat="1" applyFont="1" applyFill="1" applyBorder="1" applyAlignment="1">
      <alignment vertical="center"/>
    </xf>
    <xf numFmtId="3" fontId="35" fillId="0" borderId="56" xfId="78" applyNumberFormat="1" applyFont="1" applyFill="1" applyBorder="1" applyAlignment="1">
      <alignment vertical="center"/>
    </xf>
    <xf numFmtId="0" fontId="30" fillId="0" borderId="21" xfId="78" applyFont="1" applyFill="1" applyBorder="1" applyAlignment="1">
      <alignment wrapText="1"/>
    </xf>
    <xf numFmtId="0" fontId="28" fillId="0" borderId="0" xfId="78" applyFont="1" applyFill="1"/>
    <xf numFmtId="0" fontId="28" fillId="0" borderId="0" xfId="78" applyFont="1" applyFill="1" applyBorder="1"/>
    <xf numFmtId="0" fontId="51" fillId="0" borderId="0" xfId="77" applyFont="1" applyBorder="1" applyAlignment="1">
      <alignment horizontal="right"/>
    </xf>
    <xf numFmtId="0" fontId="51" fillId="0" borderId="0" xfId="77" applyFont="1" applyBorder="1" applyAlignment="1">
      <alignment horizontal="center"/>
    </xf>
    <xf numFmtId="0" fontId="76" fillId="0" borderId="0" xfId="0" applyFont="1" applyBorder="1" applyAlignment="1">
      <alignment horizontal="left"/>
    </xf>
    <xf numFmtId="0" fontId="25" fillId="0" borderId="122" xfId="0" applyFont="1" applyBorder="1" applyAlignment="1">
      <alignment horizontal="center" vertical="center"/>
    </xf>
    <xf numFmtId="0" fontId="25" fillId="0" borderId="123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3" fontId="35" fillId="0" borderId="59" xfId="0" applyNumberFormat="1" applyFont="1" applyBorder="1"/>
    <xf numFmtId="3" fontId="120" fillId="0" borderId="65" xfId="0" applyNumberFormat="1" applyFont="1" applyBorder="1"/>
    <xf numFmtId="3" fontId="159" fillId="0" borderId="59" xfId="0" applyNumberFormat="1" applyFont="1" applyBorder="1"/>
    <xf numFmtId="0" fontId="52" fillId="0" borderId="0" xfId="0" applyFont="1" applyFill="1" applyBorder="1" applyAlignment="1">
      <alignment wrapText="1"/>
    </xf>
    <xf numFmtId="3" fontId="20" fillId="0" borderId="56" xfId="0" applyNumberFormat="1" applyFont="1" applyBorder="1" applyAlignment="1">
      <alignment vertical="center"/>
    </xf>
    <xf numFmtId="0" fontId="123" fillId="0" borderId="56" xfId="0" applyFont="1" applyBorder="1" applyAlignment="1">
      <alignment vertical="center" wrapText="1"/>
    </xf>
    <xf numFmtId="0" fontId="54" fillId="0" borderId="0" xfId="0" applyFont="1" applyBorder="1" applyAlignment="1">
      <alignment horizontal="center"/>
    </xf>
    <xf numFmtId="168" fontId="23" fillId="0" borderId="25" xfId="0" applyNumberFormat="1" applyFont="1" applyBorder="1" applyAlignment="1">
      <alignment vertical="center" wrapText="1" shrinkToFit="1"/>
    </xf>
    <xf numFmtId="0" fontId="58" fillId="0" borderId="56" xfId="78" applyFont="1" applyBorder="1" applyAlignment="1">
      <alignment vertical="center"/>
    </xf>
    <xf numFmtId="0" fontId="58" fillId="0" borderId="21" xfId="78" applyFont="1" applyBorder="1" applyAlignment="1">
      <alignment vertical="center"/>
    </xf>
    <xf numFmtId="0" fontId="58" fillId="0" borderId="0" xfId="78" applyFont="1" applyAlignment="1">
      <alignment vertical="center"/>
    </xf>
    <xf numFmtId="1" fontId="56" fillId="0" borderId="38" xfId="0" applyNumberFormat="1" applyFont="1" applyBorder="1" applyAlignment="1">
      <alignment horizontal="center" vertical="center"/>
    </xf>
    <xf numFmtId="3" fontId="89" fillId="0" borderId="23" xfId="0" applyNumberFormat="1" applyFont="1" applyBorder="1" applyAlignment="1">
      <alignment horizontal="right"/>
    </xf>
    <xf numFmtId="0" fontId="109" fillId="0" borderId="12" xfId="0" applyFont="1" applyBorder="1" applyAlignment="1">
      <alignment horizontal="right"/>
    </xf>
    <xf numFmtId="3" fontId="34" fillId="0" borderId="0" xfId="0" applyNumberFormat="1" applyFont="1" applyBorder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107" xfId="0" applyNumberFormat="1" applyFont="1" applyBorder="1" applyAlignment="1">
      <alignment horizontal="center" vertical="center"/>
    </xf>
    <xf numFmtId="0" fontId="61" fillId="0" borderId="0" xfId="0" applyFont="1" applyBorder="1" applyAlignment="1">
      <alignment horizontal="center"/>
    </xf>
    <xf numFmtId="0" fontId="25" fillId="0" borderId="13" xfId="0" applyFont="1" applyBorder="1" applyAlignment="1">
      <alignment horizontal="right"/>
    </xf>
    <xf numFmtId="0" fontId="66" fillId="0" borderId="0" xfId="0" applyFont="1" applyBorder="1" applyAlignment="1">
      <alignment horizontal="center"/>
    </xf>
    <xf numFmtId="0" fontId="61" fillId="0" borderId="28" xfId="0" applyFont="1" applyBorder="1" applyAlignment="1">
      <alignment horizontal="center" vertical="center"/>
    </xf>
    <xf numFmtId="0" fontId="61" fillId="0" borderId="10" xfId="0" applyFont="1" applyBorder="1" applyAlignment="1">
      <alignment horizontal="center" vertical="center"/>
    </xf>
    <xf numFmtId="0" fontId="61" fillId="0" borderId="92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8" xfId="0" applyNumberFormat="1" applyFont="1" applyBorder="1" applyAlignment="1">
      <alignment horizontal="center" vertical="center"/>
    </xf>
    <xf numFmtId="3" fontId="25" fillId="0" borderId="8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7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8" fillId="0" borderId="46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80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4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5" fillId="0" borderId="84" xfId="71" applyFont="1" applyFill="1" applyBorder="1" applyAlignment="1">
      <alignment horizontal="center" vertical="center"/>
    </xf>
    <xf numFmtId="0" fontId="135" fillId="0" borderId="85" xfId="71" applyFont="1" applyFill="1" applyBorder="1" applyAlignment="1">
      <alignment horizontal="center" vertical="center"/>
    </xf>
    <xf numFmtId="3" fontId="98" fillId="0" borderId="44" xfId="71" applyNumberFormat="1" applyFont="1" applyFill="1" applyBorder="1" applyAlignment="1">
      <alignment horizontal="center" vertical="center" wrapText="1"/>
    </xf>
    <xf numFmtId="3" fontId="135" fillId="0" borderId="26" xfId="71" applyNumberFormat="1" applyFont="1" applyFill="1" applyBorder="1" applyAlignment="1">
      <alignment horizontal="center" vertical="center" wrapText="1"/>
    </xf>
    <xf numFmtId="3" fontId="135" fillId="0" borderId="72" xfId="71" applyNumberFormat="1" applyFont="1" applyFill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right" vertical="top" wrapText="1"/>
    </xf>
    <xf numFmtId="0" fontId="75" fillId="0" borderId="21" xfId="0" applyFont="1" applyBorder="1" applyAlignment="1"/>
    <xf numFmtId="0" fontId="75" fillId="0" borderId="0" xfId="0" applyFont="1" applyBorder="1" applyAlignment="1"/>
    <xf numFmtId="0" fontId="24" fillId="0" borderId="4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2" fillId="0" borderId="13" xfId="0" applyFont="1" applyBorder="1" applyAlignment="1">
      <alignment horizontal="right"/>
    </xf>
    <xf numFmtId="0" fontId="0" fillId="0" borderId="13" xfId="0" applyBorder="1" applyAlignment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3" fillId="0" borderId="0" xfId="0" applyFont="1" applyBorder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4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/>
    </xf>
    <xf numFmtId="0" fontId="25" fillId="0" borderId="0" xfId="0" applyFont="1" applyBorder="1" applyAlignment="1">
      <alignment horizontal="center"/>
    </xf>
    <xf numFmtId="0" fontId="25" fillId="0" borderId="0" xfId="76" applyFont="1" applyBorder="1" applyAlignment="1">
      <alignment horizontal="center"/>
    </xf>
    <xf numFmtId="0" fontId="28" fillId="0" borderId="105" xfId="0" applyFont="1" applyBorder="1" applyAlignment="1">
      <alignment horizontal="center" vertical="center" wrapText="1"/>
    </xf>
    <xf numFmtId="0" fontId="28" fillId="0" borderId="106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67" fillId="0" borderId="0" xfId="0" applyFont="1" applyBorder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 applyAlignment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 applyAlignment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3" fillId="0" borderId="0" xfId="0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0" fontId="61" fillId="0" borderId="0" xfId="74" applyFont="1" applyBorder="1" applyAlignment="1">
      <alignment horizontal="center"/>
    </xf>
    <xf numFmtId="3" fontId="128" fillId="0" borderId="83" xfId="0" applyNumberFormat="1" applyFont="1" applyBorder="1" applyAlignment="1">
      <alignment horizontal="center" vertical="center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60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83" fillId="0" borderId="0" xfId="0" applyFont="1" applyBorder="1" applyAlignment="1">
      <alignment horizontal="center"/>
    </xf>
    <xf numFmtId="0" fontId="81" fillId="0" borderId="0" xfId="0" applyFont="1" applyAlignment="1"/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83" fillId="0" borderId="97" xfId="0" applyNumberFormat="1" applyFont="1" applyBorder="1" applyAlignment="1">
      <alignment horizontal="center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0" fontId="132" fillId="0" borderId="0" xfId="0" applyFont="1" applyBorder="1" applyAlignment="1">
      <alignment horizontal="right" vertical="top" wrapText="1"/>
    </xf>
    <xf numFmtId="0" fontId="130" fillId="0" borderId="0" xfId="0" applyFont="1" applyBorder="1" applyAlignment="1">
      <alignment horizontal="right" vertical="top" wrapText="1"/>
    </xf>
    <xf numFmtId="0" fontId="131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25" fillId="0" borderId="46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3" fontId="71" fillId="0" borderId="49" xfId="0" applyNumberFormat="1" applyFont="1" applyBorder="1" applyAlignment="1">
      <alignment horizontal="center" vertical="center"/>
    </xf>
    <xf numFmtId="3" fontId="71" fillId="0" borderId="93" xfId="0" applyNumberFormat="1" applyFont="1" applyBorder="1" applyAlignment="1">
      <alignment horizontal="center" vertical="center"/>
    </xf>
    <xf numFmtId="3" fontId="61" fillId="0" borderId="10" xfId="0" applyNumberFormat="1" applyFont="1" applyBorder="1" applyAlignment="1">
      <alignment horizontal="center" vertical="center"/>
    </xf>
    <xf numFmtId="3" fontId="61" fillId="0" borderId="27" xfId="0" applyNumberFormat="1" applyFont="1" applyBorder="1" applyAlignment="1">
      <alignment horizontal="center" vertical="center"/>
    </xf>
    <xf numFmtId="3" fontId="57" fillId="0" borderId="10" xfId="0" applyNumberFormat="1" applyFont="1" applyBorder="1" applyAlignment="1">
      <alignment horizontal="center" vertical="center"/>
    </xf>
    <xf numFmtId="3" fontId="57" fillId="0" borderId="27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8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51" fillId="0" borderId="0" xfId="0" applyFont="1" applyBorder="1" applyAlignment="1">
      <alignment horizontal="center"/>
    </xf>
    <xf numFmtId="0" fontId="20" fillId="0" borderId="118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54" fillId="0" borderId="12" xfId="0" applyFont="1" applyBorder="1" applyAlignment="1">
      <alignment horizontal="center" vertical="center"/>
    </xf>
    <xf numFmtId="0" fontId="54" fillId="0" borderId="12" xfId="0" applyFont="1" applyBorder="1" applyAlignment="1">
      <alignment horizontal="center" vertical="center" wrapText="1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44" fillId="0" borderId="0" xfId="0" applyFont="1" applyAlignment="1">
      <alignment horizontal="right" vertical="center"/>
    </xf>
    <xf numFmtId="0" fontId="149" fillId="0" borderId="0" xfId="0" applyFont="1" applyAlignment="1">
      <alignment horizontal="right" vertical="center"/>
    </xf>
    <xf numFmtId="0" fontId="47" fillId="0" borderId="28" xfId="0" applyFont="1" applyBorder="1" applyAlignment="1">
      <alignment horizontal="center"/>
    </xf>
    <xf numFmtId="0" fontId="47" fillId="0" borderId="107" xfId="0" applyFont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07" xfId="0" applyFont="1" applyBorder="1" applyAlignment="1">
      <alignment horizontal="center" vertical="center" wrapText="1"/>
    </xf>
    <xf numFmtId="0" fontId="54" fillId="0" borderId="27" xfId="0" applyFont="1" applyBorder="1" applyAlignment="1">
      <alignment horizontal="center" vertical="center" wrapText="1"/>
    </xf>
    <xf numFmtId="0" fontId="42" fillId="0" borderId="12" xfId="0" applyFont="1" applyBorder="1" applyAlignment="1">
      <alignment horizontal="center" textRotation="255"/>
    </xf>
    <xf numFmtId="0" fontId="53" fillId="0" borderId="0" xfId="0" applyFont="1" applyBorder="1" applyAlignment="1">
      <alignment horizontal="right"/>
    </xf>
    <xf numFmtId="0" fontId="47" fillId="0" borderId="0" xfId="0" applyFont="1" applyBorder="1" applyAlignment="1">
      <alignment horizontal="center"/>
    </xf>
    <xf numFmtId="0" fontId="147" fillId="0" borderId="0" xfId="0" applyFont="1" applyBorder="1" applyAlignment="1">
      <alignment horizontal="left" wrapText="1"/>
    </xf>
    <xf numFmtId="0" fontId="147" fillId="0" borderId="0" xfId="0" applyFont="1" applyBorder="1" applyAlignment="1">
      <alignment horizontal="left" vertical="top" wrapText="1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Font="1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 applyAlignme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26" fillId="0" borderId="24" xfId="77" applyFont="1" applyBorder="1" applyAlignment="1">
      <alignment horizontal="center" vertical="center" wrapText="1"/>
    </xf>
    <xf numFmtId="0" fontId="26" fillId="0" borderId="43" xfId="77" applyFont="1" applyBorder="1" applyAlignment="1">
      <alignment horizontal="center" vertical="center" wrapText="1"/>
    </xf>
    <xf numFmtId="0" fontId="51" fillId="0" borderId="8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0" xfId="77" applyFont="1" applyAlignment="1">
      <alignment horizont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23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V58"/>
  <sheetViews>
    <sheetView tabSelected="1" zoomScale="120" workbookViewId="0">
      <selection sqref="A1:I1"/>
    </sheetView>
  </sheetViews>
  <sheetFormatPr defaultColWidth="9.140625" defaultRowHeight="11.25" x14ac:dyDescent="0.2"/>
  <cols>
    <col min="1" max="1" width="3.85546875" style="100" customWidth="1"/>
    <col min="2" max="2" width="36.28515625" style="100" customWidth="1"/>
    <col min="3" max="3" width="13.28515625" style="101" customWidth="1"/>
    <col min="4" max="4" width="11.140625" style="101" customWidth="1"/>
    <col min="5" max="5" width="13.42578125" style="101" customWidth="1"/>
    <col min="6" max="6" width="36.85546875" style="101" customWidth="1"/>
    <col min="7" max="8" width="12" style="101" customWidth="1"/>
    <col min="9" max="9" width="14" style="101" customWidth="1"/>
    <col min="10" max="12" width="0" style="100" hidden="1" customWidth="1"/>
    <col min="13" max="22" width="9.140625" style="100"/>
    <col min="23" max="16384" width="9.140625" style="8"/>
  </cols>
  <sheetData>
    <row r="1" spans="1:22" ht="12.75" customHeight="1" x14ac:dyDescent="0.2">
      <c r="A1" s="1451" t="s">
        <v>1282</v>
      </c>
      <c r="B1" s="1451"/>
      <c r="C1" s="1451"/>
      <c r="D1" s="1451"/>
      <c r="E1" s="1451"/>
      <c r="F1" s="1451"/>
      <c r="G1" s="1451"/>
      <c r="H1" s="1451"/>
      <c r="I1" s="1451"/>
    </row>
    <row r="2" spans="1:22" ht="20.25" x14ac:dyDescent="0.3">
      <c r="B2" s="553"/>
      <c r="I2" s="102"/>
    </row>
    <row r="3" spans="1:22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7" t="s">
        <v>1016</v>
      </c>
      <c r="C4" s="1457"/>
      <c r="D4" s="1457"/>
      <c r="E4" s="1457"/>
      <c r="F4" s="1457"/>
      <c r="G4" s="1457"/>
      <c r="H4" s="1457"/>
      <c r="I4" s="1457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x14ac:dyDescent="0.2">
      <c r="A5" s="103"/>
      <c r="B5" s="1456" t="s">
        <v>249</v>
      </c>
      <c r="C5" s="1456"/>
      <c r="D5" s="1456"/>
      <c r="E5" s="1456"/>
      <c r="F5" s="1456"/>
      <c r="G5" s="1456"/>
      <c r="H5" s="1456"/>
      <c r="I5" s="1456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61" t="s">
        <v>53</v>
      </c>
      <c r="B6" s="1462" t="s">
        <v>54</v>
      </c>
      <c r="C6" s="1463" t="s">
        <v>55</v>
      </c>
      <c r="D6" s="1463"/>
      <c r="E6" s="1464"/>
      <c r="F6" s="1465" t="s">
        <v>56</v>
      </c>
      <c r="G6" s="1458" t="s">
        <v>57</v>
      </c>
      <c r="H6" s="1459"/>
      <c r="I6" s="1460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61"/>
      <c r="B7" s="1462"/>
      <c r="C7" s="1452" t="s">
        <v>1012</v>
      </c>
      <c r="D7" s="1452"/>
      <c r="E7" s="1453"/>
      <c r="F7" s="1466"/>
      <c r="G7" s="1452" t="s">
        <v>1012</v>
      </c>
      <c r="H7" s="1452"/>
      <c r="I7" s="1454"/>
      <c r="J7" s="103"/>
      <c r="K7" s="103"/>
      <c r="L7" s="103"/>
      <c r="M7" s="103"/>
      <c r="N7" s="103"/>
      <c r="O7" s="103"/>
      <c r="P7" s="103"/>
    </row>
    <row r="8" spans="1:22" s="78" customFormat="1" ht="36.6" customHeight="1" x14ac:dyDescent="0.2">
      <c r="A8" s="1461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130"/>
      <c r="K8" s="130"/>
      <c r="L8" s="130"/>
      <c r="M8" s="130"/>
      <c r="N8" s="130"/>
      <c r="O8" s="130"/>
      <c r="P8" s="130"/>
    </row>
    <row r="9" spans="1:22" ht="11.45" customHeight="1" x14ac:dyDescent="0.2">
      <c r="A9" s="1378">
        <v>1</v>
      </c>
      <c r="B9" s="108" t="s">
        <v>22</v>
      </c>
      <c r="C9" s="109"/>
      <c r="D9" s="109"/>
      <c r="E9" s="109"/>
      <c r="F9" s="88" t="s">
        <v>23</v>
      </c>
      <c r="G9" s="109"/>
      <c r="H9" s="109"/>
      <c r="I9" s="290"/>
      <c r="J9" s="123"/>
      <c r="Q9" s="8"/>
      <c r="R9" s="8"/>
      <c r="S9" s="8"/>
      <c r="T9" s="8"/>
      <c r="U9" s="8"/>
      <c r="V9" s="8"/>
    </row>
    <row r="10" spans="1:22" x14ac:dyDescent="0.2">
      <c r="A10" s="1379">
        <f t="shared" ref="A10:A56" si="0">A9+1</f>
        <v>2</v>
      </c>
      <c r="B10" s="110" t="s">
        <v>179</v>
      </c>
      <c r="C10" s="168"/>
      <c r="D10" s="168"/>
      <c r="E10" s="162"/>
      <c r="F10" s="325" t="s">
        <v>197</v>
      </c>
      <c r="G10" s="166">
        <f>'pü.mérleg Önkorm.'!G10+'pü.mérleg Hivatal'!H12+'püm. GAMESZ. '!G12+'püm-TASZII.'!G12+püm.Brunszvik!G12+'püm Festetics'!G12</f>
        <v>659532</v>
      </c>
      <c r="H10" s="166">
        <f>'pü.mérleg Önkorm.'!H10+'pü.mérleg Hivatal'!I12+'püm. GAMESZ. '!H12+'püm-TASZII.'!H12+püm.Brunszvik!H12+'püm Festetics'!H12</f>
        <v>228202</v>
      </c>
      <c r="I10" s="536">
        <f>SUM(G10:H10)</f>
        <v>887734</v>
      </c>
      <c r="J10" s="112" t="e">
        <f>'pü.mérleg Önkorm.'!#REF!+'pü.mérleg Hivatal'!#REF!+'püm. GAMESZ. '!#REF!+püm.Brunszvik!#REF!+'püm-TASZII.'!#REF!</f>
        <v>#REF!</v>
      </c>
      <c r="K10" s="101" t="e">
        <f>'pü.mérleg Önkorm.'!#REF!+'pü.mérleg Hivatal'!#REF!+'püm. GAMESZ. '!#REF!++'püm-TASZII.'!#REF!+püm.Brunszvik!#REF!</f>
        <v>#REF!</v>
      </c>
      <c r="L10" s="101" t="e">
        <f>'pü.mérleg Önkorm.'!#REF!+'pü.mérleg Hivatal'!#REF!+'püm. GAMESZ. '!#REF!+püm.Brunszvik!#REF!+'püm-TASZII.'!#REF!</f>
        <v>#REF!</v>
      </c>
      <c r="N10" s="101"/>
      <c r="Q10" s="8"/>
      <c r="R10" s="8"/>
      <c r="S10" s="8"/>
      <c r="T10" s="8"/>
      <c r="U10" s="8"/>
      <c r="V10" s="8"/>
    </row>
    <row r="11" spans="1:22" x14ac:dyDescent="0.2">
      <c r="A11" s="1379">
        <f t="shared" si="0"/>
        <v>3</v>
      </c>
      <c r="B11" s="110" t="s">
        <v>174</v>
      </c>
      <c r="C11" s="164">
        <f>'tám, végl. pe.átv  '!C11+'tám, végl. pe.átv  '!C19+'tám, végl. pe.átv  '!C20+'tám, végl. pe.átv  '!C18</f>
        <v>392007</v>
      </c>
      <c r="D11" s="164">
        <f>'tám, végl. pe.átv  '!D11+'tám, végl. pe.átv  '!D19+'tám, végl. pe.átv  '!D20+'tám, végl. pe.átv  '!D18</f>
        <v>105325</v>
      </c>
      <c r="E11" s="164">
        <f>'tám, végl. pe.átv  '!E11+'tám, végl. pe.átv  '!E19+'tám, végl. pe.átv  '!E20+'tám, végl. pe.átv  '!E18</f>
        <v>497332</v>
      </c>
      <c r="F11" s="505" t="s">
        <v>198</v>
      </c>
      <c r="G11" s="166">
        <f>'pü.mérleg Önkorm.'!G11+'pü.mérleg Hivatal'!H13+'püm. GAMESZ. '!G13+püm.Brunszvik!G13+'püm-TASZII.'!G13+'püm Festetics'!G13</f>
        <v>117063</v>
      </c>
      <c r="H11" s="166">
        <f>'pü.mérleg Önkorm.'!H11+'pü.mérleg Hivatal'!I13+'püm. GAMESZ. '!H13+püm.Brunszvik!H13+'püm-TASZII.'!H13+'püm Festetics'!H13</f>
        <v>46911</v>
      </c>
      <c r="I11" s="307">
        <f>SUM(G11:H11)</f>
        <v>163974</v>
      </c>
      <c r="J11" s="101" t="e">
        <f>'pü.mérleg Önkorm.'!#REF!+'pü.mérleg Hivatal'!#REF!+'püm. GAMESZ. '!#REF!+püm.Brunszvik!#REF!+'püm-TASZII.'!#REF!</f>
        <v>#REF!</v>
      </c>
      <c r="K11" s="101" t="e">
        <f>'pü.mérleg Önkorm.'!#REF!+'pü.mérleg Hivatal'!#REF!+'püm. GAMESZ. '!#REF!+püm.Brunszvik!#REF!+'püm-TASZII.'!#REF!</f>
        <v>#REF!</v>
      </c>
      <c r="L11" s="101" t="e">
        <f>'pü.mérleg Önkorm.'!#REF!+'pü.mérleg Hivatal'!#REF!+'püm. GAMESZ. '!#REF!+püm.Brunszvik!#REF!+'püm-TASZII.'!#REF!</f>
        <v>#REF!</v>
      </c>
      <c r="N11" s="101"/>
      <c r="Q11" s="8"/>
      <c r="R11" s="8"/>
      <c r="S11" s="8"/>
      <c r="T11" s="8"/>
      <c r="U11" s="8"/>
      <c r="V11" s="8"/>
    </row>
    <row r="12" spans="1:22" x14ac:dyDescent="0.2">
      <c r="A12" s="1379">
        <f t="shared" si="0"/>
        <v>4</v>
      </c>
      <c r="B12" s="110" t="s">
        <v>172</v>
      </c>
      <c r="C12" s="164">
        <f>'pü.mérleg Önkorm.'!C12</f>
        <v>0</v>
      </c>
      <c r="D12" s="164">
        <f>'pü.mérleg Önkorm.'!D12</f>
        <v>0</v>
      </c>
      <c r="E12" s="164">
        <f>'pü.mérleg Önkorm.'!E12</f>
        <v>0</v>
      </c>
      <c r="F12" s="325" t="s">
        <v>199</v>
      </c>
      <c r="G12" s="166">
        <f>'pü.mérleg Önkorm.'!G12+'pü.mérleg Hivatal'!H14+'püm. GAMESZ. '!G14+püm.Brunszvik!G14+'püm-TASZII.'!G14+'püm Festetics'!G14</f>
        <v>897543</v>
      </c>
      <c r="H12" s="166">
        <f>'pü.mérleg Önkorm.'!H12+'pü.mérleg Hivatal'!I14+'püm. GAMESZ. '!H14+püm.Brunszvik!H14+'püm-TASZII.'!H14+'püm Festetics'!H14</f>
        <v>355227</v>
      </c>
      <c r="I12" s="307">
        <f>SUM(G12:H12)</f>
        <v>1252770</v>
      </c>
      <c r="J12" s="101" t="e">
        <f>'pü.mérleg Önkorm.'!#REF!+'pü.mérleg Hivatal'!#REF!+'püm. GAMESZ. '!#REF!+püm.Brunszvik!#REF!+'püm-TASZII.'!#REF!</f>
        <v>#REF!</v>
      </c>
      <c r="K12" s="101" t="e">
        <f>'pü.mérleg Önkorm.'!#REF!+'pü.mérleg Hivatal'!#REF!+'püm. GAMESZ. '!#REF!+püm.Brunszvik!#REF!+'püm-TASZII.'!#REF!</f>
        <v>#REF!</v>
      </c>
      <c r="L12" s="101" t="e">
        <f>'pü.mérleg Önkorm.'!#REF!+'pü.mérleg Hivatal'!#REF!+'püm. GAMESZ. '!#REF!+püm.Brunszvik!#REF!+'püm-TASZII.'!#REF!</f>
        <v>#REF!</v>
      </c>
      <c r="N12" s="101"/>
      <c r="Q12" s="8"/>
      <c r="R12" s="8"/>
      <c r="S12" s="8"/>
      <c r="T12" s="8"/>
      <c r="U12" s="8"/>
      <c r="V12" s="8"/>
    </row>
    <row r="13" spans="1:22" ht="12" customHeight="1" x14ac:dyDescent="0.2">
      <c r="A13" s="1379">
        <f t="shared" si="0"/>
        <v>5</v>
      </c>
      <c r="B13" s="341" t="s">
        <v>1204</v>
      </c>
      <c r="C13" s="164">
        <f>'tám, végl. pe.átv  '!C47+'tám, végl. pe.átv  '!C61+'tám, végl. pe.átv  '!C67+'tám, végl. pe.átv  '!C85</f>
        <v>249174</v>
      </c>
      <c r="D13" s="164">
        <f>'tám, végl. pe.átv  '!D47+'tám, végl. pe.átv  '!D61+'tám, végl. pe.átv  '!D67+'tám, végl. pe.átv  '!D85+'tám, végl. pe.átv  '!D72</f>
        <v>5540</v>
      </c>
      <c r="E13" s="164">
        <f>'tám, végl. pe.átv  '!E47+'tám, végl. pe.átv  '!E61+'tám, végl. pe.átv  '!E67+'tám, végl. pe.átv  '!E85+'tám, végl. pe.átv  '!E72</f>
        <v>254714</v>
      </c>
      <c r="F13" s="325"/>
      <c r="G13" s="164"/>
      <c r="H13" s="164"/>
      <c r="I13" s="536"/>
      <c r="J13" s="123"/>
      <c r="O13" s="123"/>
      <c r="Q13" s="8"/>
      <c r="R13" s="8"/>
      <c r="S13" s="8"/>
      <c r="T13" s="8"/>
      <c r="U13" s="8"/>
      <c r="V13" s="8"/>
    </row>
    <row r="14" spans="1:22" x14ac:dyDescent="0.2">
      <c r="A14" s="1379">
        <f t="shared" si="0"/>
        <v>6</v>
      </c>
      <c r="B14" s="110" t="s">
        <v>777</v>
      </c>
      <c r="C14" s="164"/>
      <c r="D14" s="164"/>
      <c r="E14" s="166"/>
      <c r="F14" s="325" t="s">
        <v>200</v>
      </c>
      <c r="G14" s="166">
        <f>'pü.mérleg Önkorm.'!G14+'pü.mérleg Hivatal'!H16</f>
        <v>2300</v>
      </c>
      <c r="H14" s="166">
        <f>'pü.mérleg Önkorm.'!H14+'pü.mérleg Hivatal'!I16</f>
        <v>14009</v>
      </c>
      <c r="I14" s="307">
        <f>'pü.mérleg Önkorm.'!I14+'pü.mérleg Hivatal'!J16</f>
        <v>16309</v>
      </c>
      <c r="J14" s="101" t="e">
        <f>'pü.mérleg Önkorm.'!#REF!+'pü.mérleg Hivatal'!#REF!</f>
        <v>#REF!</v>
      </c>
      <c r="K14" s="101" t="e">
        <f>'pü.mérleg Önkorm.'!#REF!+'pü.mérleg Hivatal'!#REF!</f>
        <v>#REF!</v>
      </c>
      <c r="L14" s="101" t="e">
        <f>'pü.mérleg Önkorm.'!#REF!+'pü.mérleg Hivatal'!#REF!</f>
        <v>#REF!</v>
      </c>
      <c r="Q14" s="8"/>
      <c r="R14" s="8"/>
      <c r="S14" s="8"/>
      <c r="T14" s="8"/>
      <c r="U14" s="8"/>
      <c r="V14" s="8"/>
    </row>
    <row r="15" spans="1:22" x14ac:dyDescent="0.2">
      <c r="A15" s="1379">
        <f t="shared" si="0"/>
        <v>7</v>
      </c>
      <c r="B15" s="110" t="s">
        <v>776</v>
      </c>
      <c r="C15" s="164">
        <f>'pü.mérleg Önkorm.'!C15</f>
        <v>0</v>
      </c>
      <c r="D15" s="164">
        <f>'pü.mérleg Önkorm.'!D15</f>
        <v>0</v>
      </c>
      <c r="E15" s="164">
        <f>'pü.mérleg Önkorm.'!E15</f>
        <v>0</v>
      </c>
      <c r="F15" s="325"/>
      <c r="G15" s="166"/>
      <c r="H15" s="166"/>
      <c r="I15" s="307"/>
      <c r="J15" s="101"/>
      <c r="K15" s="101"/>
      <c r="L15" s="101"/>
      <c r="Q15" s="8"/>
      <c r="R15" s="8"/>
      <c r="S15" s="8"/>
      <c r="T15" s="8"/>
      <c r="U15" s="8"/>
      <c r="V15" s="8"/>
    </row>
    <row r="16" spans="1:22" x14ac:dyDescent="0.2">
      <c r="A16" s="1379">
        <f t="shared" si="0"/>
        <v>8</v>
      </c>
      <c r="B16" s="598" t="s">
        <v>1205</v>
      </c>
      <c r="C16" s="164">
        <f>'pü.mérleg Önkorm.'!C16+'pü.mérleg Hivatal'!D16+'püm. GAMESZ. '!C16+püm.Brunszvik!C16+'püm Festetics'!C16+'püm-TASZII.'!C16</f>
        <v>939275</v>
      </c>
      <c r="D16" s="164">
        <f>'pü.mérleg Önkorm.'!D16+'pü.mérleg Hivatal'!E16+'püm. GAMESZ. '!D16+püm.Brunszvik!D16+'püm Festetics'!D16+'püm-TASZII.'!D16</f>
        <v>0</v>
      </c>
      <c r="E16" s="164">
        <f>'pü.mérleg Önkorm.'!E16+'pü.mérleg Hivatal'!F16+'püm. GAMESZ. '!E16+püm.Brunszvik!E16+'püm Festetics'!E16+'püm-TASZII.'!E16</f>
        <v>939275</v>
      </c>
      <c r="F16" s="325" t="s">
        <v>201</v>
      </c>
      <c r="G16" s="166"/>
      <c r="H16" s="166"/>
      <c r="I16" s="536"/>
      <c r="J16" s="123"/>
      <c r="Q16" s="8"/>
      <c r="R16" s="8"/>
      <c r="S16" s="8"/>
      <c r="T16" s="8"/>
      <c r="U16" s="8"/>
      <c r="V16" s="8"/>
    </row>
    <row r="17" spans="1:22" x14ac:dyDescent="0.2">
      <c r="A17" s="1379">
        <f t="shared" si="0"/>
        <v>9</v>
      </c>
      <c r="B17" s="110" t="s">
        <v>175</v>
      </c>
      <c r="C17" s="164">
        <f>'pü.mérleg Önkorm.'!C17+'püm. GAMESZ. '!C18+püm.Brunszvik!C18+'püm-TASZII.'!C18+'pü.mérleg Hivatal'!D17+püm.Brunszvik!C18</f>
        <v>256779</v>
      </c>
      <c r="D17" s="164">
        <f>'pü.mérleg Önkorm.'!D17+'püm. GAMESZ. '!D18+püm.Brunszvik!D18+'püm-TASZII.'!D18+'pü.mérleg Hivatal'!E17+püm.Brunszvik!D18</f>
        <v>506753</v>
      </c>
      <c r="E17" s="166">
        <f>SUM(C17:D17)</f>
        <v>763532</v>
      </c>
      <c r="F17" s="325" t="s">
        <v>202</v>
      </c>
      <c r="G17" s="166">
        <f>'pü.mérleg Önkorm.'!G17+'pü.mérleg Hivatal'!H18+'püm-TASZII.'!G18</f>
        <v>1751</v>
      </c>
      <c r="H17" s="166">
        <f>'pü.mérleg Önkorm.'!H17+'pü.mérleg Hivatal'!I18</f>
        <v>57642</v>
      </c>
      <c r="I17" s="307">
        <f>'pü.mérleg Önkorm.'!I17+'pü.mérleg Hivatal'!J18</f>
        <v>59393</v>
      </c>
      <c r="J17" s="162">
        <f>'pü.mérleg Önkorm.'!J17+'pü.mérleg Hivatal'!K18</f>
        <v>0</v>
      </c>
      <c r="K17" s="162">
        <f>'pü.mérleg Önkorm.'!K17+'pü.mérleg Hivatal'!L18</f>
        <v>0</v>
      </c>
      <c r="L17" s="162">
        <f>'pü.mérleg Önkorm.'!L17+'pü.mérleg Hivatal'!M18</f>
        <v>0</v>
      </c>
      <c r="Q17" s="8"/>
      <c r="R17" s="8"/>
      <c r="S17" s="8"/>
      <c r="T17" s="8"/>
      <c r="U17" s="8"/>
      <c r="V17" s="8"/>
    </row>
    <row r="18" spans="1:22" x14ac:dyDescent="0.2">
      <c r="A18" s="1379">
        <f t="shared" si="0"/>
        <v>10</v>
      </c>
      <c r="B18" s="113" t="s">
        <v>37</v>
      </c>
      <c r="C18" s="164">
        <f>'pü.mérleg Önkorm.'!C18+'püm. GAMESZ. '!C19+püm.Brunszvik!C19+'püm-TASZII.'!C19+'pü.mérleg Hivatal'!D18+püm.Brunszvik!C19</f>
        <v>0</v>
      </c>
      <c r="D18" s="692"/>
      <c r="E18" s="692"/>
      <c r="F18" s="325" t="s">
        <v>203</v>
      </c>
      <c r="G18" s="166">
        <f>'pü.mérleg Önkorm.'!G18+'pü.mérleg Hivatal'!H19</f>
        <v>41854</v>
      </c>
      <c r="H18" s="166">
        <f>'pü.mérleg Önkorm.'!H18+'pü.mérleg Hivatal'!I19</f>
        <v>87540</v>
      </c>
      <c r="I18" s="166">
        <f>'pü.mérleg Önkorm.'!I18+'pü.mérleg Hivatal'!J19</f>
        <v>129394</v>
      </c>
      <c r="J18" s="101" t="e">
        <f>'pü.mérleg Önkorm.'!#REF!</f>
        <v>#REF!</v>
      </c>
      <c r="K18" s="101" t="e">
        <f>'pü.mérleg Önkorm.'!#REF!</f>
        <v>#REF!</v>
      </c>
      <c r="L18" s="101" t="e">
        <f>'pü.mérleg Önkorm.'!#REF!</f>
        <v>#REF!</v>
      </c>
      <c r="M18" s="127"/>
      <c r="Q18" s="8"/>
      <c r="R18" s="8"/>
      <c r="S18" s="8"/>
      <c r="T18" s="8"/>
      <c r="U18" s="8"/>
      <c r="V18" s="8"/>
    </row>
    <row r="19" spans="1:22" x14ac:dyDescent="0.2">
      <c r="A19" s="1379">
        <f t="shared" si="0"/>
        <v>11</v>
      </c>
      <c r="B19" s="113"/>
      <c r="C19" s="164"/>
      <c r="D19" s="692"/>
      <c r="E19" s="692"/>
      <c r="F19" s="325" t="s">
        <v>204</v>
      </c>
      <c r="G19" s="166">
        <f>'pü.mérleg Önkorm.'!G19+'pü.mérleg Hivatal'!H20+'püm. GAMESZ. '!G20+püm.Brunszvik!G20+'püm Festetics'!G20+'püm-TASZII.'!G20</f>
        <v>139055</v>
      </c>
      <c r="H19" s="166">
        <f>'pü.mérleg Önkorm.'!H19+'pü.mérleg Hivatal'!I20+'püm. GAMESZ. '!H20+püm.Brunszvik!H20+'püm Festetics'!H20+'püm-TASZII.'!H20</f>
        <v>0</v>
      </c>
      <c r="I19" s="166">
        <f>'pü.mérleg Önkorm.'!I19+'pü.mérleg Hivatal'!J20+'püm. GAMESZ. '!I20+püm.Brunszvik!I20+'püm Festetics'!I20+'püm-TASZII.'!I20</f>
        <v>139055</v>
      </c>
      <c r="J19" s="76">
        <f>'pü.mérleg Önkorm.'!J19+'pü.mérleg Hivatal'!K20+'püm. GAMESZ. '!J20+püm.Brunszvik!J20+'püm Festetics'!J20+'püm-TASZII.'!J20</f>
        <v>0</v>
      </c>
      <c r="K19" s="76">
        <f>'pü.mérleg Önkorm.'!K19+'pü.mérleg Hivatal'!L20+'püm. GAMESZ. '!K20+püm.Brunszvik!K20+'püm Festetics'!K20+'püm-TASZII.'!K20</f>
        <v>0</v>
      </c>
      <c r="L19" s="76">
        <f>'pü.mérleg Önkorm.'!L19+'pü.mérleg Hivatal'!M20+'püm. GAMESZ. '!L20+püm.Brunszvik!L20+'püm Festetics'!L20+'püm-TASZII.'!L20</f>
        <v>0</v>
      </c>
      <c r="M19" s="127"/>
      <c r="Q19" s="8"/>
      <c r="R19" s="8"/>
      <c r="S19" s="8"/>
      <c r="T19" s="8"/>
      <c r="U19" s="8"/>
      <c r="V19" s="8"/>
    </row>
    <row r="20" spans="1:22" x14ac:dyDescent="0.2">
      <c r="A20" s="1379">
        <f t="shared" si="0"/>
        <v>12</v>
      </c>
      <c r="B20" s="73" t="s">
        <v>176</v>
      </c>
      <c r="C20" s="164">
        <f>'pü.mérleg Önkorm.'!C20+'pü.mérleg Hivatal'!D20+'püm. GAMESZ. '!C20+püm.Brunszvik!C20+'püm-TASZII.'!C20+'püm Festetics'!C20</f>
        <v>147525</v>
      </c>
      <c r="D20" s="164">
        <f>'pü.mérleg Önkorm.'!D20+'pü.mérleg Hivatal'!E20+'püm. GAMESZ. '!D20+püm.Brunszvik!D20+'püm-TASZII.'!D20+'püm Festetics'!D20</f>
        <v>187429</v>
      </c>
      <c r="E20" s="164">
        <f>SUM(C20:D20)</f>
        <v>334954</v>
      </c>
      <c r="F20" s="325" t="s">
        <v>205</v>
      </c>
      <c r="G20" s="166">
        <f>'pü.mérleg Önkorm.'!G20</f>
        <v>143062</v>
      </c>
      <c r="H20" s="166">
        <f>'pü.mérleg Önkorm.'!H20</f>
        <v>16965</v>
      </c>
      <c r="I20" s="536">
        <f>SUM(G20:H20)</f>
        <v>160027</v>
      </c>
      <c r="J20" s="123"/>
      <c r="Q20" s="8"/>
      <c r="R20" s="8"/>
      <c r="S20" s="8"/>
      <c r="T20" s="8"/>
      <c r="U20" s="8"/>
      <c r="V20" s="8"/>
    </row>
    <row r="21" spans="1:22" x14ac:dyDescent="0.2">
      <c r="A21" s="1379">
        <f t="shared" si="0"/>
        <v>13</v>
      </c>
      <c r="C21" s="692"/>
      <c r="D21" s="692"/>
      <c r="E21" s="692"/>
      <c r="F21" s="325" t="s">
        <v>206</v>
      </c>
      <c r="G21" s="166">
        <f>'pü.mérleg Önkorm.'!G21</f>
        <v>60941</v>
      </c>
      <c r="H21" s="166">
        <f>'pü.mérleg Önkorm.'!H21</f>
        <v>0</v>
      </c>
      <c r="I21" s="536">
        <f>SUM(G21:H21)</f>
        <v>60941</v>
      </c>
      <c r="J21" s="123"/>
      <c r="Q21" s="8"/>
      <c r="R21" s="8"/>
      <c r="S21" s="8"/>
      <c r="T21" s="8"/>
      <c r="U21" s="8"/>
      <c r="V21" s="8"/>
    </row>
    <row r="22" spans="1:22" s="79" customFormat="1" x14ac:dyDescent="0.2">
      <c r="A22" s="1379">
        <f t="shared" si="0"/>
        <v>14</v>
      </c>
      <c r="B22" s="73" t="s">
        <v>178</v>
      </c>
      <c r="C22" s="692"/>
      <c r="D22" s="692"/>
      <c r="E22" s="692"/>
      <c r="F22" s="369"/>
      <c r="G22" s="166"/>
      <c r="H22" s="166"/>
      <c r="I22" s="307"/>
      <c r="J22" s="385"/>
      <c r="K22" s="131"/>
      <c r="L22" s="131"/>
      <c r="M22" s="131"/>
      <c r="N22" s="131"/>
      <c r="O22" s="131"/>
      <c r="P22" s="131"/>
    </row>
    <row r="23" spans="1:22" s="79" customFormat="1" x14ac:dyDescent="0.2">
      <c r="A23" s="1379">
        <f t="shared" si="0"/>
        <v>15</v>
      </c>
      <c r="B23" s="73" t="s">
        <v>177</v>
      </c>
      <c r="C23" s="692"/>
      <c r="D23" s="692"/>
      <c r="E23" s="692"/>
      <c r="F23" s="369"/>
      <c r="G23" s="166"/>
      <c r="H23" s="166"/>
      <c r="I23" s="307"/>
      <c r="J23" s="385"/>
      <c r="K23" s="131"/>
      <c r="L23" s="131"/>
      <c r="M23" s="131"/>
      <c r="N23" s="385"/>
      <c r="O23" s="131"/>
      <c r="P23" s="131"/>
    </row>
    <row r="24" spans="1:22" x14ac:dyDescent="0.2">
      <c r="A24" s="1379">
        <f t="shared" si="0"/>
        <v>16</v>
      </c>
      <c r="B24" s="110" t="s">
        <v>180</v>
      </c>
      <c r="C24" s="166">
        <f>'felh. bev.  '!D12</f>
        <v>1070</v>
      </c>
      <c r="D24" s="166">
        <f>'pü.mérleg Önkorm.'!D24+'pü.mérleg Hivatal'!E24+'püm. GAMESZ. '!D24+püm.Brunszvik!D24+'püm-TASZII.'!D24</f>
        <v>0</v>
      </c>
      <c r="E24" s="692">
        <f>SUM(C24:D24)</f>
        <v>1070</v>
      </c>
      <c r="F24" s="507" t="s">
        <v>63</v>
      </c>
      <c r="G24" s="204">
        <f>SUM(G10:G22)</f>
        <v>2063101</v>
      </c>
      <c r="H24" s="204">
        <f>SUM(H10:H22)</f>
        <v>806496</v>
      </c>
      <c r="I24" s="308">
        <f>SUM(I10:I22)</f>
        <v>2869597</v>
      </c>
      <c r="J24" s="101" t="e">
        <f>'pü.mérleg Önkorm.'!#REF!+'pü.mérleg Hivatal'!#REF!+'püm. GAMESZ. '!#REF!+püm.Brunszvik!#REF!+'püm-TASZII.'!#REF!</f>
        <v>#REF!</v>
      </c>
      <c r="K24" s="101" t="e">
        <f>'pü.mérleg Önkorm.'!#REF!+'pü.mérleg Hivatal'!#REF!+'püm. GAMESZ. '!#REF!+püm.Brunszvik!#REF!+'püm-TASZII.'!#REF!</f>
        <v>#REF!</v>
      </c>
      <c r="L24" s="101" t="e">
        <f>'pü.mérleg Önkorm.'!#REF!+'pü.mérleg Hivatal'!#REF!+'püm. GAMESZ. '!#REF!+püm.Brunszvik!#REF!+'püm-TASZII.'!#REF!</f>
        <v>#REF!</v>
      </c>
      <c r="Q24" s="8"/>
      <c r="R24" s="8"/>
      <c r="S24" s="8"/>
      <c r="T24" s="8"/>
      <c r="U24" s="8"/>
      <c r="V24" s="8"/>
    </row>
    <row r="25" spans="1:22" x14ac:dyDescent="0.2">
      <c r="A25" s="1379">
        <f t="shared" si="0"/>
        <v>17</v>
      </c>
      <c r="B25" s="110" t="s">
        <v>181</v>
      </c>
      <c r="C25" s="692">
        <f>'felh. bev.  '!D13</f>
        <v>2206</v>
      </c>
      <c r="D25" s="692">
        <f>'felh. bev.  '!E13</f>
        <v>0</v>
      </c>
      <c r="E25" s="692">
        <f>'felh. bev.  '!F13</f>
        <v>2206</v>
      </c>
      <c r="F25" s="369"/>
      <c r="G25" s="166"/>
      <c r="H25" s="166"/>
      <c r="I25" s="307"/>
      <c r="J25" s="123"/>
      <c r="Q25" s="8"/>
      <c r="R25" s="8"/>
      <c r="S25" s="8"/>
      <c r="T25" s="8"/>
      <c r="U25" s="8"/>
      <c r="V25" s="8"/>
    </row>
    <row r="26" spans="1:22" x14ac:dyDescent="0.2">
      <c r="A26" s="1379">
        <f t="shared" si="0"/>
        <v>18</v>
      </c>
      <c r="B26" s="73" t="s">
        <v>182</v>
      </c>
      <c r="C26" s="206"/>
      <c r="D26" s="166">
        <f>'pü.mérleg Önkorm.'!D26</f>
        <v>0</v>
      </c>
      <c r="E26" s="692">
        <f>SUM(C26:D26)</f>
        <v>0</v>
      </c>
      <c r="F26" s="508" t="s">
        <v>207</v>
      </c>
      <c r="G26" s="206"/>
      <c r="H26" s="206"/>
      <c r="I26" s="307"/>
      <c r="J26" s="123"/>
      <c r="Q26" s="8"/>
      <c r="R26" s="8"/>
      <c r="S26" s="8"/>
      <c r="T26" s="8"/>
      <c r="U26" s="8"/>
      <c r="V26" s="8"/>
    </row>
    <row r="27" spans="1:22" x14ac:dyDescent="0.2">
      <c r="A27" s="1379">
        <f t="shared" si="0"/>
        <v>19</v>
      </c>
      <c r="B27" s="110" t="s">
        <v>183</v>
      </c>
      <c r="C27" s="166"/>
      <c r="D27" s="166"/>
      <c r="E27" s="166"/>
      <c r="F27" s="325" t="s">
        <v>208</v>
      </c>
      <c r="G27" s="166">
        <f>'pü.mérleg Önkorm.'!G27+'pü.mérleg Hivatal'!H27+'püm. GAMESZ. '!G27+'püm-TASZII.'!G27+püm.Brunszvik!G27+'püm Festetics'!G27</f>
        <v>3089450</v>
      </c>
      <c r="H27" s="166">
        <f>'pü.mérleg Önkorm.'!H27+'pü.mérleg Hivatal'!I27+'püm. GAMESZ. '!H27+'püm-TASZII.'!H27+'püm Festetics'!H27</f>
        <v>47041</v>
      </c>
      <c r="I27" s="307">
        <f>SUM(G27:H27)</f>
        <v>3136491</v>
      </c>
      <c r="J27" s="101" t="e">
        <f>'pü.mérleg Önkorm.'!#REF!+'pü.mérleg Hivatal'!#REF!+'püm. GAMESZ. '!#REF!+püm.Brunszvik!#REF!+'püm-TASZII.'!#REF!</f>
        <v>#REF!</v>
      </c>
      <c r="K27" s="101" t="e">
        <f>'pü.mérleg Önkorm.'!#REF!+'pü.mérleg Hivatal'!#REF!+'püm. GAMESZ. '!#REF!+püm.Brunszvik!#REF!+'püm-TASZII.'!#REF!</f>
        <v>#REF!</v>
      </c>
      <c r="L27" s="101" t="e">
        <f>'pü.mérleg Önkorm.'!#REF!+'pü.mérleg Hivatal'!#REF!+'püm. GAMESZ. '!#REF!+püm.Brunszvik!#REF!+'püm-TASZII.'!#REF!</f>
        <v>#REF!</v>
      </c>
      <c r="M27" s="101"/>
      <c r="N27" s="101"/>
      <c r="Q27" s="8"/>
      <c r="R27" s="8"/>
      <c r="S27" s="8"/>
      <c r="T27" s="8"/>
      <c r="U27" s="8"/>
      <c r="V27" s="8"/>
    </row>
    <row r="28" spans="1:22" x14ac:dyDescent="0.2">
      <c r="A28" s="1379">
        <f t="shared" si="0"/>
        <v>20</v>
      </c>
      <c r="B28" s="110"/>
      <c r="C28" s="166"/>
      <c r="D28" s="166"/>
      <c r="E28" s="166"/>
      <c r="F28" s="325" t="s">
        <v>209</v>
      </c>
      <c r="G28" s="166">
        <f>'felhalm. kiad.  '!H22</f>
        <v>47044</v>
      </c>
      <c r="H28" s="166">
        <f>'felhalm. kiad.  '!I22</f>
        <v>0</v>
      </c>
      <c r="I28" s="307">
        <f>SUM(G28:H28)</f>
        <v>47044</v>
      </c>
      <c r="J28" s="123"/>
      <c r="Q28" s="8"/>
      <c r="R28" s="8"/>
      <c r="S28" s="8"/>
      <c r="T28" s="8"/>
      <c r="U28" s="8"/>
      <c r="V28" s="8"/>
    </row>
    <row r="29" spans="1:22" x14ac:dyDescent="0.2">
      <c r="A29" s="1379">
        <f t="shared" si="0"/>
        <v>21</v>
      </c>
      <c r="B29" s="73" t="s">
        <v>184</v>
      </c>
      <c r="C29" s="166">
        <f>'tám, végl. pe.átv  '!C55+'tám, végl. pe.átv  '!C75</f>
        <v>0</v>
      </c>
      <c r="D29" s="166">
        <f>'tám, végl. pe.átv  '!D55+'tám, végl. pe.átv  '!D75</f>
        <v>10828</v>
      </c>
      <c r="E29" s="166">
        <f>'tám, végl. pe.átv  '!E55+'tám, végl. pe.átv  '!E75</f>
        <v>10828</v>
      </c>
      <c r="F29" s="325" t="s">
        <v>210</v>
      </c>
      <c r="G29" s="166"/>
      <c r="H29" s="166"/>
      <c r="I29" s="307"/>
      <c r="J29" s="123"/>
      <c r="Q29" s="8"/>
      <c r="R29" s="8"/>
      <c r="S29" s="8"/>
      <c r="T29" s="8"/>
      <c r="U29" s="8"/>
      <c r="V29" s="8"/>
    </row>
    <row r="30" spans="1:22" s="79" customFormat="1" x14ac:dyDescent="0.2">
      <c r="A30" s="1379">
        <f t="shared" si="0"/>
        <v>22</v>
      </c>
      <c r="B30" s="73" t="s">
        <v>185</v>
      </c>
      <c r="C30" s="166">
        <f>'felh. bev.  '!D26+'felh. bev.  '!D32</f>
        <v>1100</v>
      </c>
      <c r="D30" s="166">
        <f>'felh. bev.  '!E26+'felh. bev.  '!E32</f>
        <v>3628</v>
      </c>
      <c r="E30" s="166">
        <f>'felh. bev.  '!F26+'felh. bev.  '!F32</f>
        <v>4728</v>
      </c>
      <c r="F30" s="505" t="s">
        <v>211</v>
      </c>
      <c r="G30" s="166">
        <f>'felhalm. kiad.  '!H85</f>
        <v>0</v>
      </c>
      <c r="H30" s="166">
        <f>'felhalm. kiad.  '!I85</f>
        <v>0</v>
      </c>
      <c r="I30" s="307">
        <f>SUM(G30:H30)</f>
        <v>0</v>
      </c>
      <c r="J30" s="385"/>
      <c r="K30" s="131"/>
      <c r="L30" s="131"/>
      <c r="M30" s="131"/>
      <c r="N30" s="131"/>
      <c r="O30" s="131"/>
      <c r="P30" s="131"/>
    </row>
    <row r="31" spans="1:22" s="79" customFormat="1" x14ac:dyDescent="0.2">
      <c r="A31" s="1379">
        <f t="shared" si="0"/>
        <v>23</v>
      </c>
      <c r="B31" s="73"/>
      <c r="C31" s="162"/>
      <c r="D31" s="162"/>
      <c r="E31" s="162"/>
      <c r="F31" s="505" t="s">
        <v>785</v>
      </c>
      <c r="G31" s="166">
        <f>'pü.mérleg Önkorm.'!G31</f>
        <v>0</v>
      </c>
      <c r="H31" s="166">
        <f>'pü.mérleg Önkorm.'!H31</f>
        <v>5000</v>
      </c>
      <c r="I31" s="166">
        <f>'pü.mérleg Önkorm.'!I31</f>
        <v>5000</v>
      </c>
      <c r="J31" s="166">
        <f>'pü.mérleg Önkorm.'!J31</f>
        <v>0</v>
      </c>
      <c r="K31" s="166">
        <f>'pü.mérleg Önkorm.'!K31</f>
        <v>0</v>
      </c>
      <c r="L31" s="166">
        <f>'pü.mérleg Önkorm.'!L31</f>
        <v>0</v>
      </c>
      <c r="M31" s="337"/>
      <c r="N31" s="131"/>
      <c r="O31" s="131"/>
      <c r="P31" s="131"/>
    </row>
    <row r="32" spans="1:22" x14ac:dyDescent="0.2">
      <c r="A32" s="1379">
        <f t="shared" si="0"/>
        <v>24</v>
      </c>
      <c r="C32" s="162"/>
      <c r="D32" s="162"/>
      <c r="E32" s="162"/>
      <c r="F32" s="505" t="s">
        <v>233</v>
      </c>
      <c r="G32" s="166">
        <f>'pü.mérleg Önkorm.'!G32+'pü.mérleg Hivatal'!H31+'püm. GAMESZ. '!G31+'püm-TASZII.'!G31</f>
        <v>1863</v>
      </c>
      <c r="H32" s="166">
        <f>'pü.mérleg Önkorm.'!H32+'pü.mérleg Hivatal'!I31+'püm. GAMESZ. '!H31+'püm-TASZII.'!H31</f>
        <v>0</v>
      </c>
      <c r="I32" s="307">
        <f>SUM(G32:H32)</f>
        <v>1863</v>
      </c>
      <c r="J32" s="101" t="e">
        <f>'pü.mérleg Önkorm.'!#REF!+'pü.mérleg Hivatal'!#REF!+'püm. GAMESZ. '!#REF!</f>
        <v>#REF!</v>
      </c>
      <c r="K32" s="101" t="e">
        <f>'pü.mérleg Önkorm.'!#REF!+'pü.mérleg Hivatal'!#REF!+'püm. GAMESZ. '!#REF!</f>
        <v>#REF!</v>
      </c>
      <c r="L32" s="101" t="e">
        <f>'pü.mérleg Önkorm.'!#REF!+'pü.mérleg Hivatal'!#REF!+'püm. GAMESZ. '!#REF!</f>
        <v>#REF!</v>
      </c>
      <c r="Q32" s="8"/>
      <c r="R32" s="8"/>
      <c r="S32" s="8"/>
      <c r="T32" s="8"/>
      <c r="U32" s="8"/>
      <c r="V32" s="8"/>
    </row>
    <row r="33" spans="1:22" s="9" customFormat="1" x14ac:dyDescent="0.2">
      <c r="A33" s="1379">
        <f t="shared" si="0"/>
        <v>25</v>
      </c>
      <c r="B33" s="117" t="s">
        <v>49</v>
      </c>
      <c r="C33" s="537">
        <f>C12+C20+C11+C17+C13+C29</f>
        <v>1045485</v>
      </c>
      <c r="D33" s="537">
        <f>D12+D20+D11+D17+D13+D29</f>
        <v>815875</v>
      </c>
      <c r="E33" s="537">
        <f>E12+E20+E11+E17+E13+E29</f>
        <v>1861360</v>
      </c>
      <c r="F33" s="325" t="s">
        <v>234</v>
      </c>
      <c r="G33" s="164">
        <f>tartalék!C16</f>
        <v>200</v>
      </c>
      <c r="H33" s="164">
        <f>tartalék!D16</f>
        <v>13917</v>
      </c>
      <c r="I33" s="307">
        <f>tartalék!E16</f>
        <v>14117</v>
      </c>
      <c r="J33" s="121"/>
      <c r="K33" s="126"/>
      <c r="L33" s="126"/>
      <c r="M33" s="126"/>
      <c r="N33" s="126"/>
      <c r="O33" s="126"/>
      <c r="P33" s="126"/>
    </row>
    <row r="34" spans="1:22" x14ac:dyDescent="0.2">
      <c r="A34" s="1379">
        <f t="shared" si="0"/>
        <v>26</v>
      </c>
      <c r="B34" s="113" t="s">
        <v>64</v>
      </c>
      <c r="C34" s="204">
        <f>C15+C16+C23+C24+C25+C26+C27+C30</f>
        <v>943651</v>
      </c>
      <c r="D34" s="204">
        <f t="shared" ref="D34" si="1">D15+D16+D23+D24+D25+D26+D27+D30</f>
        <v>3628</v>
      </c>
      <c r="E34" s="204">
        <f>E15+E16+E23+E24+E25+E26+E27+E30</f>
        <v>947279</v>
      </c>
      <c r="F34" s="493" t="s">
        <v>65</v>
      </c>
      <c r="G34" s="204">
        <f>SUM(G27:G33)</f>
        <v>3138557</v>
      </c>
      <c r="H34" s="204">
        <f>SUM(H27:H33)</f>
        <v>65958</v>
      </c>
      <c r="I34" s="308">
        <f>SUM(I27:I33)</f>
        <v>3204515</v>
      </c>
      <c r="J34" s="101" t="e">
        <f>'pü.mérleg Önkorm.'!#REF!+'pü.mérleg Hivatal'!#REF!+'püm. GAMESZ. '!#REF!+püm.Brunszvik!#REF!+'püm-TASZII.'!#REF!</f>
        <v>#REF!</v>
      </c>
      <c r="K34" s="101" t="e">
        <f>'pü.mérleg Önkorm.'!#REF!+'pü.mérleg Hivatal'!#REF!+'püm. GAMESZ. '!#REF!+püm.Brunszvik!#REF!+'püm-TASZII.'!#REF!</f>
        <v>#REF!</v>
      </c>
      <c r="L34" s="101" t="e">
        <f>'pü.mérleg Önkorm.'!#REF!+'pü.mérleg Hivatal'!#REF!+'püm. GAMESZ. '!#REF!+püm.Brunszvik!#REF!+'püm-TASZII.'!#REF!</f>
        <v>#REF!</v>
      </c>
      <c r="Q34" s="8"/>
      <c r="R34" s="8"/>
      <c r="S34" s="8"/>
      <c r="T34" s="8"/>
      <c r="U34" s="8"/>
      <c r="V34" s="8"/>
    </row>
    <row r="35" spans="1:22" x14ac:dyDescent="0.2">
      <c r="A35" s="1379">
        <f t="shared" si="0"/>
        <v>27</v>
      </c>
      <c r="B35" s="121" t="s">
        <v>48</v>
      </c>
      <c r="C35" s="206">
        <f>SUM(C33:C34)</f>
        <v>1989136</v>
      </c>
      <c r="D35" s="206">
        <f>SUM(D33:D34)</f>
        <v>819503</v>
      </c>
      <c r="E35" s="206">
        <f>SUM(C35:D35)</f>
        <v>2808639</v>
      </c>
      <c r="F35" s="509" t="s">
        <v>66</v>
      </c>
      <c r="G35" s="206">
        <f>G24+G34</f>
        <v>5201658</v>
      </c>
      <c r="H35" s="206">
        <f>H24+H34</f>
        <v>872454</v>
      </c>
      <c r="I35" s="287">
        <f>I24+I34</f>
        <v>6074112</v>
      </c>
      <c r="J35" s="123"/>
      <c r="Q35" s="8"/>
      <c r="R35" s="8"/>
      <c r="S35" s="8"/>
      <c r="T35" s="8"/>
      <c r="U35" s="8"/>
      <c r="V35" s="8"/>
    </row>
    <row r="36" spans="1:22" ht="12" thickBot="1" x14ac:dyDescent="0.25">
      <c r="A36" s="1379">
        <f t="shared" si="0"/>
        <v>28</v>
      </c>
      <c r="B36" s="123"/>
      <c r="C36" s="162"/>
      <c r="D36" s="162"/>
      <c r="E36" s="162"/>
      <c r="F36" s="369"/>
      <c r="G36" s="166"/>
      <c r="H36" s="166"/>
      <c r="I36" s="307"/>
      <c r="J36" s="123"/>
      <c r="Q36" s="8"/>
      <c r="R36" s="8"/>
      <c r="S36" s="8"/>
      <c r="T36" s="8"/>
      <c r="U36" s="8"/>
      <c r="V36" s="8"/>
    </row>
    <row r="37" spans="1:22" ht="12" thickBot="1" x14ac:dyDescent="0.25">
      <c r="A37" s="1379">
        <f t="shared" si="0"/>
        <v>29</v>
      </c>
      <c r="B37" s="626" t="s">
        <v>21</v>
      </c>
      <c r="C37" s="551">
        <f>C35-G35</f>
        <v>-3212522</v>
      </c>
      <c r="D37" s="551">
        <f t="shared" ref="D37:E37" si="2">D35-H35</f>
        <v>-52951</v>
      </c>
      <c r="E37" s="552">
        <f t="shared" si="2"/>
        <v>-3265473</v>
      </c>
      <c r="F37" s="204"/>
      <c r="G37" s="204"/>
      <c r="H37" s="204"/>
      <c r="I37" s="308"/>
      <c r="J37" s="123"/>
      <c r="Q37" s="8"/>
      <c r="R37" s="8"/>
      <c r="S37" s="8"/>
      <c r="T37" s="8"/>
      <c r="U37" s="8"/>
      <c r="V37" s="8"/>
    </row>
    <row r="38" spans="1:22" s="9" customFormat="1" x14ac:dyDescent="0.2">
      <c r="A38" s="1379">
        <f t="shared" si="0"/>
        <v>30</v>
      </c>
      <c r="B38" s="123"/>
      <c r="C38" s="162"/>
      <c r="D38" s="162"/>
      <c r="E38" s="162"/>
      <c r="F38" s="369"/>
      <c r="G38" s="166"/>
      <c r="H38" s="166"/>
      <c r="I38" s="307"/>
      <c r="J38" s="121"/>
      <c r="K38" s="126"/>
      <c r="L38" s="126"/>
      <c r="M38" s="126"/>
      <c r="N38" s="126"/>
      <c r="O38" s="126"/>
      <c r="P38" s="126"/>
    </row>
    <row r="39" spans="1:22" s="9" customFormat="1" x14ac:dyDescent="0.2">
      <c r="A39" s="1379">
        <f t="shared" si="0"/>
        <v>31</v>
      </c>
      <c r="B39" s="81" t="s">
        <v>186</v>
      </c>
      <c r="C39" s="387"/>
      <c r="D39" s="387"/>
      <c r="E39" s="387"/>
      <c r="F39" s="508" t="s">
        <v>212</v>
      </c>
      <c r="G39" s="206"/>
      <c r="H39" s="206"/>
      <c r="I39" s="287"/>
      <c r="J39" s="121"/>
      <c r="K39" s="126"/>
      <c r="L39" s="126"/>
      <c r="M39" s="126"/>
      <c r="N39" s="126"/>
      <c r="O39" s="126"/>
      <c r="P39" s="126"/>
    </row>
    <row r="40" spans="1:22" s="9" customFormat="1" x14ac:dyDescent="0.2">
      <c r="A40" s="1379">
        <f t="shared" si="0"/>
        <v>32</v>
      </c>
      <c r="B40" s="86" t="s">
        <v>187</v>
      </c>
      <c r="C40" s="387"/>
      <c r="D40" s="387"/>
      <c r="E40" s="387"/>
      <c r="F40" s="510" t="s">
        <v>213</v>
      </c>
      <c r="G40" s="132"/>
      <c r="I40" s="310"/>
      <c r="J40" s="121"/>
      <c r="K40" s="126"/>
      <c r="L40" s="126"/>
      <c r="M40" s="126"/>
      <c r="N40" s="126"/>
      <c r="O40" s="126"/>
      <c r="P40" s="126"/>
    </row>
    <row r="41" spans="1:22" s="9" customFormat="1" x14ac:dyDescent="0.2">
      <c r="A41" s="1380">
        <f t="shared" si="0"/>
        <v>33</v>
      </c>
      <c r="B41" s="609" t="s">
        <v>870</v>
      </c>
      <c r="C41" s="693">
        <f>'pü.mérleg Önkorm.'!C41</f>
        <v>330200</v>
      </c>
      <c r="D41" s="693">
        <f>'pü.mérleg Önkorm.'!D41</f>
        <v>0</v>
      </c>
      <c r="E41" s="693">
        <f>'pü.mérleg Önkorm.'!E41</f>
        <v>330200</v>
      </c>
      <c r="F41" s="133" t="s">
        <v>698</v>
      </c>
      <c r="G41" s="166">
        <f>'pü.mérleg Önkorm.'!G41</f>
        <v>160121</v>
      </c>
      <c r="H41" s="166">
        <f>'pü.mérleg Önkorm.'!H41</f>
        <v>0</v>
      </c>
      <c r="I41" s="166">
        <f>'pü.mérleg Önkorm.'!I41</f>
        <v>160121</v>
      </c>
      <c r="J41" s="121"/>
      <c r="K41" s="126"/>
      <c r="L41" s="126"/>
      <c r="M41" s="332"/>
      <c r="N41" s="126"/>
      <c r="O41" s="126"/>
      <c r="P41" s="126"/>
    </row>
    <row r="42" spans="1:22" x14ac:dyDescent="0.2">
      <c r="A42" s="1379">
        <f t="shared" si="0"/>
        <v>34</v>
      </c>
      <c r="B42" s="75" t="s">
        <v>188</v>
      </c>
      <c r="C42" s="511"/>
      <c r="D42" s="512">
        <f>'pü.mérleg Önkorm.'!D42</f>
        <v>0</v>
      </c>
      <c r="E42" s="512">
        <f>SUM(C42:D42)</f>
        <v>0</v>
      </c>
      <c r="F42" s="325" t="s">
        <v>214</v>
      </c>
      <c r="G42" s="206"/>
      <c r="H42" s="206"/>
      <c r="I42" s="287"/>
      <c r="J42" s="123"/>
      <c r="Q42" s="8"/>
      <c r="R42" s="8"/>
      <c r="S42" s="8"/>
      <c r="T42" s="8"/>
      <c r="U42" s="8"/>
      <c r="V42" s="8"/>
    </row>
    <row r="43" spans="1:22" x14ac:dyDescent="0.2">
      <c r="A43" s="1379">
        <f t="shared" si="0"/>
        <v>35</v>
      </c>
      <c r="B43" s="75" t="s">
        <v>189</v>
      </c>
      <c r="C43" s="162"/>
      <c r="D43" s="162"/>
      <c r="E43" s="162"/>
      <c r="F43" s="325" t="s">
        <v>215</v>
      </c>
      <c r="G43" s="132"/>
      <c r="H43" s="132"/>
      <c r="I43" s="287"/>
      <c r="J43" s="123"/>
      <c r="Q43" s="8"/>
      <c r="R43" s="8"/>
      <c r="S43" s="8"/>
      <c r="T43" s="8"/>
      <c r="U43" s="8"/>
      <c r="V43" s="8"/>
    </row>
    <row r="44" spans="1:22" ht="21" x14ac:dyDescent="0.2">
      <c r="A44" s="1379">
        <f t="shared" si="0"/>
        <v>36</v>
      </c>
      <c r="B44" s="512" t="s">
        <v>687</v>
      </c>
      <c r="C44" s="166">
        <f>'pü.mérleg Önkorm.'!C44+'pü.mérleg Hivatal'!D43+'püm. GAMESZ. '!C43+püm.Brunszvik!C43+'püm Festetics'!C43+'püm-TASZII.'!C43</f>
        <v>987720</v>
      </c>
      <c r="D44" s="166">
        <f>'pü.mérleg Önkorm.'!D44+'pü.mérleg Hivatal'!E43+'püm. GAMESZ. '!D43+püm.Brunszvik!D43+'püm Festetics'!D43+'püm-TASZII.'!D43</f>
        <v>52951</v>
      </c>
      <c r="E44" s="307">
        <f>'pü.mérleg Önkorm.'!E44+'pü.mérleg Hivatal'!F43+'püm. GAMESZ. '!E43+püm.Brunszvik!E43+'püm Festetics'!E43+'püm-TASZII.'!E43</f>
        <v>1040671</v>
      </c>
      <c r="F44" s="162" t="s">
        <v>216</v>
      </c>
      <c r="G44" s="132"/>
      <c r="H44" s="132"/>
      <c r="I44" s="287"/>
      <c r="J44" s="123"/>
      <c r="Q44" s="8"/>
      <c r="R44" s="8"/>
      <c r="S44" s="8"/>
      <c r="T44" s="8"/>
      <c r="U44" s="8"/>
      <c r="V44" s="8"/>
    </row>
    <row r="45" spans="1:22" ht="21" x14ac:dyDescent="0.2">
      <c r="A45" s="1379">
        <f t="shared" si="0"/>
        <v>37</v>
      </c>
      <c r="B45" s="512" t="s">
        <v>1140</v>
      </c>
      <c r="C45" s="166">
        <f>'pü.mérleg Önkorm.'!C45</f>
        <v>2061549</v>
      </c>
      <c r="D45" s="166">
        <f>'pü.mérleg Önkorm.'!D45</f>
        <v>0</v>
      </c>
      <c r="E45" s="307">
        <f>'pü.mérleg Önkorm.'!E45+'pü.mérleg Hivatal'!F44+'püm. GAMESZ. '!E44+püm.Brunszvik!E44+'püm Festetics'!E44+'püm-TASZII.'!E44</f>
        <v>2061549</v>
      </c>
      <c r="F45" s="162"/>
      <c r="G45" s="132"/>
      <c r="H45" s="132"/>
      <c r="I45" s="287"/>
      <c r="J45" s="123"/>
      <c r="Q45" s="8"/>
      <c r="R45" s="8"/>
      <c r="S45" s="8"/>
      <c r="T45" s="8"/>
      <c r="U45" s="8"/>
      <c r="V45" s="8"/>
    </row>
    <row r="46" spans="1:22" x14ac:dyDescent="0.2">
      <c r="A46" s="1379">
        <f t="shared" si="0"/>
        <v>38</v>
      </c>
      <c r="B46" s="353" t="s">
        <v>1139</v>
      </c>
      <c r="C46" s="162">
        <f>'püm Festetics'!C44</f>
        <v>0</v>
      </c>
      <c r="D46" s="162">
        <f>'püm Festetics'!D44</f>
        <v>0</v>
      </c>
      <c r="E46" s="162">
        <f>'püm Festetics'!E44</f>
        <v>0</v>
      </c>
      <c r="F46" s="325"/>
      <c r="G46" s="132"/>
      <c r="H46" s="132"/>
      <c r="I46" s="287"/>
      <c r="J46" s="123"/>
      <c r="Q46" s="8"/>
      <c r="R46" s="8"/>
      <c r="S46" s="8"/>
      <c r="T46" s="8"/>
      <c r="U46" s="8"/>
      <c r="V46" s="8"/>
    </row>
    <row r="47" spans="1:22" x14ac:dyDescent="0.2">
      <c r="A47" s="1379">
        <f t="shared" si="0"/>
        <v>39</v>
      </c>
      <c r="B47" s="76" t="s">
        <v>191</v>
      </c>
      <c r="C47" s="162">
        <f>'pü.mérleg Önkorm.'!C47</f>
        <v>43064</v>
      </c>
      <c r="D47" s="162">
        <f>'pü.mérleg Önkorm.'!D47</f>
        <v>0</v>
      </c>
      <c r="E47" s="162">
        <f>'pü.mérleg Önkorm.'!E47</f>
        <v>43064</v>
      </c>
      <c r="F47" s="325" t="s">
        <v>217</v>
      </c>
      <c r="G47" s="206"/>
      <c r="H47" s="206"/>
      <c r="I47" s="307"/>
      <c r="J47" s="123"/>
      <c r="Q47" s="8"/>
      <c r="R47" s="8"/>
      <c r="S47" s="8"/>
      <c r="T47" s="8"/>
      <c r="U47" s="8"/>
      <c r="V47" s="8"/>
    </row>
    <row r="48" spans="1:22" x14ac:dyDescent="0.2">
      <c r="A48" s="1379">
        <f t="shared" si="0"/>
        <v>40</v>
      </c>
      <c r="B48" s="76" t="s">
        <v>192</v>
      </c>
      <c r="C48" s="387"/>
      <c r="D48" s="387"/>
      <c r="E48" s="387"/>
      <c r="F48" s="505" t="s">
        <v>218</v>
      </c>
      <c r="G48" s="166">
        <f>'pü.mérleg Önkorm.'!G48</f>
        <v>49890</v>
      </c>
      <c r="H48" s="166">
        <f>'pü.mérleg Önkorm.'!H48</f>
        <v>0</v>
      </c>
      <c r="I48" s="307">
        <f>'pü.mérleg Önkorm.'!I48</f>
        <v>49890</v>
      </c>
      <c r="J48" s="123"/>
      <c r="Q48" s="8"/>
      <c r="R48" s="8"/>
      <c r="S48" s="8"/>
      <c r="T48" s="8"/>
      <c r="U48" s="8"/>
      <c r="V48" s="8"/>
    </row>
    <row r="49" spans="1:22" x14ac:dyDescent="0.2">
      <c r="A49" s="1379">
        <f t="shared" si="0"/>
        <v>41</v>
      </c>
      <c r="B49" s="75" t="s">
        <v>193</v>
      </c>
      <c r="C49" s="162"/>
      <c r="D49" s="162"/>
      <c r="E49" s="162"/>
      <c r="F49" s="325" t="s">
        <v>219</v>
      </c>
      <c r="G49" s="166"/>
      <c r="H49" s="166"/>
      <c r="I49" s="307"/>
      <c r="J49" s="123"/>
      <c r="Q49" s="8"/>
      <c r="R49" s="8"/>
      <c r="S49" s="8"/>
      <c r="T49" s="8"/>
      <c r="U49" s="8"/>
      <c r="V49" s="8"/>
    </row>
    <row r="50" spans="1:22" x14ac:dyDescent="0.2">
      <c r="A50" s="1379">
        <f t="shared" si="0"/>
        <v>42</v>
      </c>
      <c r="B50" s="338" t="s">
        <v>194</v>
      </c>
      <c r="C50" s="162"/>
      <c r="D50" s="162"/>
      <c r="E50" s="162"/>
      <c r="F50" s="325" t="s">
        <v>220</v>
      </c>
      <c r="G50" s="166"/>
      <c r="H50" s="166"/>
      <c r="I50" s="307"/>
      <c r="J50" s="123"/>
      <c r="Q50" s="8"/>
      <c r="R50" s="8"/>
      <c r="S50" s="8"/>
      <c r="T50" s="8"/>
      <c r="U50" s="8"/>
      <c r="V50" s="8"/>
    </row>
    <row r="51" spans="1:22" x14ac:dyDescent="0.2">
      <c r="A51" s="1379">
        <f t="shared" si="0"/>
        <v>43</v>
      </c>
      <c r="B51" s="338" t="s">
        <v>195</v>
      </c>
      <c r="C51" s="162"/>
      <c r="D51" s="162"/>
      <c r="E51" s="162"/>
      <c r="F51" s="325" t="s">
        <v>221</v>
      </c>
      <c r="G51" s="166"/>
      <c r="H51" s="166"/>
      <c r="I51" s="307"/>
      <c r="J51" s="123"/>
      <c r="Q51" s="8"/>
      <c r="R51" s="8"/>
      <c r="S51" s="8"/>
      <c r="T51" s="8"/>
      <c r="U51" s="8"/>
      <c r="V51" s="8"/>
    </row>
    <row r="52" spans="1:22" x14ac:dyDescent="0.2">
      <c r="A52" s="1379">
        <f t="shared" si="0"/>
        <v>44</v>
      </c>
      <c r="B52" s="75" t="s">
        <v>196</v>
      </c>
      <c r="C52" s="162">
        <f>'pü.mérleg Önkorm.'!C52</f>
        <v>0</v>
      </c>
      <c r="D52" s="162">
        <f>'pü.mérleg Önkorm.'!D52</f>
        <v>0</v>
      </c>
      <c r="E52" s="162">
        <f>SUM(C52:D52)</f>
        <v>0</v>
      </c>
      <c r="F52" s="325" t="s">
        <v>222</v>
      </c>
      <c r="G52" s="166"/>
      <c r="H52" s="166"/>
      <c r="I52" s="307"/>
      <c r="J52" s="123"/>
      <c r="Q52" s="8"/>
      <c r="R52" s="8"/>
      <c r="S52" s="8"/>
      <c r="T52" s="8"/>
      <c r="U52" s="8"/>
      <c r="V52" s="8"/>
    </row>
    <row r="53" spans="1:22" x14ac:dyDescent="0.2">
      <c r="A53" s="1379">
        <f t="shared" si="0"/>
        <v>45</v>
      </c>
      <c r="B53" s="75"/>
      <c r="C53" s="162"/>
      <c r="D53" s="162"/>
      <c r="E53" s="162"/>
      <c r="F53" s="325" t="s">
        <v>223</v>
      </c>
      <c r="G53" s="166"/>
      <c r="H53" s="166"/>
      <c r="I53" s="307"/>
      <c r="J53" s="123"/>
      <c r="Q53" s="8"/>
      <c r="R53" s="8"/>
      <c r="S53" s="8"/>
      <c r="T53" s="8"/>
      <c r="U53" s="8"/>
      <c r="V53" s="8"/>
    </row>
    <row r="54" spans="1:22" x14ac:dyDescent="0.2">
      <c r="A54" s="1379">
        <f t="shared" si="0"/>
        <v>46</v>
      </c>
      <c r="B54" s="75"/>
      <c r="C54" s="162"/>
      <c r="D54" s="162"/>
      <c r="E54" s="162"/>
      <c r="F54" s="325" t="s">
        <v>224</v>
      </c>
      <c r="G54" s="166"/>
      <c r="H54" s="166"/>
      <c r="I54" s="307"/>
      <c r="J54" s="123"/>
      <c r="Q54" s="8"/>
      <c r="R54" s="8"/>
      <c r="S54" s="8"/>
      <c r="T54" s="8"/>
      <c r="U54" s="8"/>
      <c r="V54" s="8"/>
    </row>
    <row r="55" spans="1:22" ht="12" thickBot="1" x14ac:dyDescent="0.25">
      <c r="A55" s="1381">
        <f t="shared" si="0"/>
        <v>47</v>
      </c>
      <c r="B55" s="121" t="s">
        <v>390</v>
      </c>
      <c r="C55" s="387">
        <f>SUM(C40:C53)</f>
        <v>3422533</v>
      </c>
      <c r="D55" s="387">
        <f>SUM(D40:D53)</f>
        <v>52951</v>
      </c>
      <c r="E55" s="387">
        <f>SUM(E40:E53)</f>
        <v>3475484</v>
      </c>
      <c r="F55" s="508" t="s">
        <v>383</v>
      </c>
      <c r="G55" s="206">
        <f>SUM(G40:G54)</f>
        <v>210011</v>
      </c>
      <c r="H55" s="206">
        <f>SUM(H40:H54)</f>
        <v>0</v>
      </c>
      <c r="I55" s="287">
        <f>SUM(I40:I54)</f>
        <v>210011</v>
      </c>
      <c r="J55" s="123"/>
      <c r="Q55" s="8"/>
      <c r="R55" s="8"/>
      <c r="S55" s="8"/>
      <c r="T55" s="8"/>
      <c r="U55" s="8"/>
      <c r="V55" s="8"/>
    </row>
    <row r="56" spans="1:22" ht="12" thickBot="1" x14ac:dyDescent="0.25">
      <c r="A56" s="548">
        <f t="shared" si="0"/>
        <v>48</v>
      </c>
      <c r="B56" s="600" t="s">
        <v>385</v>
      </c>
      <c r="C56" s="585">
        <f>C35+C55</f>
        <v>5411669</v>
      </c>
      <c r="D56" s="539">
        <f>D35+D55</f>
        <v>872454</v>
      </c>
      <c r="E56" s="540">
        <f>E35+E55</f>
        <v>6284123</v>
      </c>
      <c r="F56" s="328" t="s">
        <v>384</v>
      </c>
      <c r="G56" s="474">
        <f>G35+G55</f>
        <v>5411669</v>
      </c>
      <c r="H56" s="474">
        <f>H35+H55</f>
        <v>872454</v>
      </c>
      <c r="I56" s="581">
        <f>I35+I55</f>
        <v>6284123</v>
      </c>
      <c r="J56" s="123"/>
      <c r="Q56" s="8"/>
      <c r="R56" s="8"/>
      <c r="S56" s="8"/>
      <c r="T56" s="8"/>
      <c r="U56" s="8"/>
      <c r="V56" s="8"/>
    </row>
    <row r="57" spans="1:22" x14ac:dyDescent="0.2">
      <c r="B57" s="126"/>
      <c r="C57" s="125"/>
      <c r="D57" s="125"/>
      <c r="E57" s="125"/>
      <c r="F57" s="125"/>
      <c r="G57" s="125"/>
      <c r="H57" s="125"/>
      <c r="I57" s="125"/>
      <c r="T57" s="8"/>
      <c r="U57" s="8"/>
      <c r="V57" s="8"/>
    </row>
    <row r="58" spans="1:22" s="9" customFormat="1" ht="12.75" x14ac:dyDescent="0.2">
      <c r="A58" s="126"/>
      <c r="B58" s="121"/>
      <c r="C58" s="125"/>
      <c r="D58" s="125"/>
      <c r="E58" s="283">
        <f>E56-I56</f>
        <v>0</v>
      </c>
      <c r="F58" s="125"/>
      <c r="G58" s="125"/>
      <c r="H58" s="125"/>
      <c r="I58" s="125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1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O36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3" customWidth="1"/>
    <col min="2" max="2" width="52" style="14" customWidth="1"/>
    <col min="3" max="3" width="16.85546875" style="32" customWidth="1"/>
    <col min="4" max="4" width="14" style="32" customWidth="1"/>
    <col min="5" max="5" width="20.42578125" style="14" customWidth="1"/>
    <col min="6" max="16384" width="9.140625" style="14"/>
  </cols>
  <sheetData>
    <row r="1" spans="1:5" x14ac:dyDescent="0.25">
      <c r="B1" s="15"/>
      <c r="C1" s="20"/>
    </row>
    <row r="2" spans="1:5" x14ac:dyDescent="0.25">
      <c r="A2" s="1550" t="s">
        <v>1275</v>
      </c>
      <c r="B2" s="1550"/>
      <c r="C2" s="1550"/>
      <c r="D2" s="1550"/>
      <c r="E2" s="1550"/>
    </row>
    <row r="3" spans="1:5" x14ac:dyDescent="0.25">
      <c r="B3" s="16"/>
      <c r="C3" s="182"/>
    </row>
    <row r="4" spans="1:5" ht="15" customHeight="1" x14ac:dyDescent="0.25">
      <c r="A4" s="1551" t="s">
        <v>73</v>
      </c>
      <c r="B4" s="1551"/>
      <c r="C4" s="1551"/>
      <c r="D4" s="1551"/>
      <c r="E4" s="1551"/>
    </row>
    <row r="5" spans="1:5" ht="15" customHeight="1" x14ac:dyDescent="0.25">
      <c r="A5" s="1552" t="s">
        <v>1037</v>
      </c>
      <c r="B5" s="1552"/>
      <c r="C5" s="1552"/>
      <c r="D5" s="1552"/>
      <c r="E5" s="1552"/>
    </row>
    <row r="6" spans="1:5" ht="15" customHeight="1" x14ac:dyDescent="0.25">
      <c r="A6" s="1552" t="s">
        <v>454</v>
      </c>
      <c r="B6" s="1552"/>
      <c r="C6" s="1552"/>
      <c r="D6" s="1552"/>
      <c r="E6" s="1552"/>
    </row>
    <row r="7" spans="1:5" ht="15" customHeight="1" x14ac:dyDescent="0.25">
      <c r="B7" s="1552"/>
      <c r="C7" s="1552"/>
    </row>
    <row r="8" spans="1:5" s="17" customFormat="1" ht="20.100000000000001" customHeight="1" x14ac:dyDescent="0.25">
      <c r="A8" s="1553" t="s">
        <v>246</v>
      </c>
      <c r="B8" s="1554"/>
      <c r="C8" s="1554"/>
      <c r="D8" s="1554"/>
      <c r="E8" s="1554"/>
    </row>
    <row r="9" spans="1:5" s="17" customFormat="1" ht="20.100000000000001" customHeight="1" x14ac:dyDescent="0.25">
      <c r="A9" s="1557" t="s">
        <v>72</v>
      </c>
      <c r="B9" s="322" t="s">
        <v>54</v>
      </c>
      <c r="C9" s="1556" t="s">
        <v>55</v>
      </c>
      <c r="D9" s="1556"/>
      <c r="E9" s="1556"/>
    </row>
    <row r="10" spans="1:5" ht="46.5" customHeight="1" x14ac:dyDescent="0.25">
      <c r="A10" s="1557"/>
      <c r="B10" s="1549" t="s">
        <v>78</v>
      </c>
      <c r="C10" s="1555" t="s">
        <v>1038</v>
      </c>
      <c r="D10" s="1555"/>
      <c r="E10" s="1555"/>
    </row>
    <row r="11" spans="1:5" ht="20.100000000000001" customHeight="1" x14ac:dyDescent="0.25">
      <c r="A11" s="1557"/>
      <c r="B11" s="1549"/>
      <c r="C11" s="321" t="s">
        <v>162</v>
      </c>
      <c r="D11" s="689" t="s">
        <v>163</v>
      </c>
      <c r="E11" s="690" t="s">
        <v>164</v>
      </c>
    </row>
    <row r="12" spans="1:5" ht="20.100000000000001" customHeight="1" x14ac:dyDescent="0.25">
      <c r="A12" s="1330"/>
      <c r="B12" s="1160" t="s">
        <v>455</v>
      </c>
      <c r="C12" s="1159"/>
      <c r="D12" s="379"/>
      <c r="E12" s="380"/>
    </row>
    <row r="13" spans="1:5" ht="20.100000000000001" customHeight="1" x14ac:dyDescent="0.25">
      <c r="A13" s="1254"/>
      <c r="B13" s="1161" t="s">
        <v>551</v>
      </c>
      <c r="C13" s="1157"/>
      <c r="D13" s="381"/>
      <c r="E13" s="382"/>
    </row>
    <row r="14" spans="1:5" s="1288" customFormat="1" ht="33.75" customHeight="1" x14ac:dyDescent="0.2">
      <c r="A14" s="1331" t="s">
        <v>420</v>
      </c>
      <c r="B14" s="1286" t="s">
        <v>1160</v>
      </c>
      <c r="C14" s="1287"/>
      <c r="D14" s="1287">
        <v>13917</v>
      </c>
      <c r="E14" s="1074">
        <f t="shared" ref="E14:E15" si="0">C14+D14</f>
        <v>13917</v>
      </c>
    </row>
    <row r="15" spans="1:5" ht="24.6" customHeight="1" thickBot="1" x14ac:dyDescent="0.3">
      <c r="A15" s="1332" t="s">
        <v>428</v>
      </c>
      <c r="B15" s="1162" t="s">
        <v>560</v>
      </c>
      <c r="C15" s="1073">
        <v>200</v>
      </c>
      <c r="D15" s="1073"/>
      <c r="E15" s="1074">
        <f t="shared" si="0"/>
        <v>200</v>
      </c>
    </row>
    <row r="16" spans="1:5" s="13" customFormat="1" ht="19.5" customHeight="1" thickBot="1" x14ac:dyDescent="0.3">
      <c r="A16" s="1333" t="s">
        <v>429</v>
      </c>
      <c r="B16" s="597" t="s">
        <v>46</v>
      </c>
      <c r="C16" s="1075">
        <f>SUM(C14:C15)</f>
        <v>200</v>
      </c>
      <c r="D16" s="1075">
        <f t="shared" ref="D16:E16" si="1">SUM(D14:D15)</f>
        <v>13917</v>
      </c>
      <c r="E16" s="1325">
        <f t="shared" si="1"/>
        <v>14117</v>
      </c>
    </row>
    <row r="17" spans="1:15" s="13" customFormat="1" ht="20.25" customHeight="1" x14ac:dyDescent="0.25">
      <c r="A17" s="1254"/>
      <c r="B17" s="1326"/>
      <c r="C17" s="1076"/>
      <c r="D17" s="1077"/>
      <c r="E17" s="1078"/>
    </row>
    <row r="18" spans="1:15" ht="19.5" customHeight="1" x14ac:dyDescent="0.25">
      <c r="A18" s="1254"/>
      <c r="B18" s="1326" t="s">
        <v>552</v>
      </c>
      <c r="C18" s="1079"/>
      <c r="D18" s="1073"/>
      <c r="E18" s="1080"/>
    </row>
    <row r="19" spans="1:15" ht="19.5" customHeight="1" x14ac:dyDescent="0.25">
      <c r="A19" s="1254" t="s">
        <v>430</v>
      </c>
      <c r="B19" s="1440" t="s">
        <v>1249</v>
      </c>
      <c r="C19" s="1079">
        <v>88322</v>
      </c>
      <c r="D19" s="1073"/>
      <c r="E19" s="1441">
        <f>C19+D19</f>
        <v>88322</v>
      </c>
    </row>
    <row r="20" spans="1:15" ht="21" customHeight="1" x14ac:dyDescent="0.25">
      <c r="A20" s="1254" t="s">
        <v>431</v>
      </c>
      <c r="B20" s="357" t="s">
        <v>456</v>
      </c>
      <c r="C20" s="1079">
        <v>0</v>
      </c>
      <c r="D20" s="1073">
        <v>0</v>
      </c>
      <c r="E20" s="1074">
        <f t="shared" ref="E20:E25" si="2">C20+D20</f>
        <v>0</v>
      </c>
    </row>
    <row r="21" spans="1:15" ht="21.75" customHeight="1" x14ac:dyDescent="0.25">
      <c r="A21" s="1254" t="s">
        <v>432</v>
      </c>
      <c r="B21" s="1327" t="s">
        <v>457</v>
      </c>
      <c r="C21" s="1079"/>
      <c r="D21" s="1073">
        <v>1486</v>
      </c>
      <c r="E21" s="1074">
        <f t="shared" si="2"/>
        <v>1486</v>
      </c>
    </row>
    <row r="22" spans="1:15" ht="27.75" customHeight="1" x14ac:dyDescent="0.25">
      <c r="A22" s="1254" t="s">
        <v>433</v>
      </c>
      <c r="B22" s="1327" t="s">
        <v>1160</v>
      </c>
      <c r="C22" s="1079"/>
      <c r="D22" s="1073">
        <v>15479</v>
      </c>
      <c r="E22" s="1074">
        <f t="shared" si="2"/>
        <v>15479</v>
      </c>
    </row>
    <row r="23" spans="1:15" ht="21.75" customHeight="1" thickBot="1" x14ac:dyDescent="0.3">
      <c r="A23" s="1332" t="s">
        <v>434</v>
      </c>
      <c r="B23" s="1328" t="s">
        <v>924</v>
      </c>
      <c r="C23" s="1125">
        <v>54740</v>
      </c>
      <c r="D23" s="1081"/>
      <c r="E23" s="1158">
        <f t="shared" si="2"/>
        <v>54740</v>
      </c>
    </row>
    <row r="24" spans="1:15" s="13" customFormat="1" ht="21" customHeight="1" thickBot="1" x14ac:dyDescent="0.3">
      <c r="A24" s="1334" t="s">
        <v>435</v>
      </c>
      <c r="B24" s="597" t="s">
        <v>553</v>
      </c>
      <c r="C24" s="1075">
        <f>SUM(C19:C23)</f>
        <v>143062</v>
      </c>
      <c r="D24" s="1082">
        <f>SUM(D20:D23)</f>
        <v>16965</v>
      </c>
      <c r="E24" s="1083">
        <f>C24+D24</f>
        <v>160027</v>
      </c>
    </row>
    <row r="25" spans="1:15" s="13" customFormat="1" ht="22.5" customHeight="1" thickBot="1" x14ac:dyDescent="0.3">
      <c r="A25" s="1334" t="s">
        <v>464</v>
      </c>
      <c r="B25" s="171" t="s">
        <v>458</v>
      </c>
      <c r="C25" s="1075">
        <f>C16+C24</f>
        <v>143262</v>
      </c>
      <c r="D25" s="1082">
        <f>D16+D24</f>
        <v>30882</v>
      </c>
      <c r="E25" s="1083">
        <f t="shared" si="2"/>
        <v>174144</v>
      </c>
    </row>
    <row r="26" spans="1:15" ht="20.100000000000001" customHeight="1" x14ac:dyDescent="0.25">
      <c r="A26" s="1254"/>
      <c r="B26" s="1327"/>
      <c r="C26" s="1079"/>
      <c r="D26" s="1073"/>
      <c r="E26" s="1080"/>
    </row>
    <row r="27" spans="1:15" ht="20.100000000000001" customHeight="1" x14ac:dyDescent="0.25">
      <c r="A27" s="1254"/>
      <c r="B27" s="1329" t="s">
        <v>459</v>
      </c>
      <c r="C27" s="1079"/>
      <c r="D27" s="1073"/>
      <c r="E27" s="1080"/>
    </row>
    <row r="28" spans="1:15" ht="20.100000000000001" customHeight="1" thickBot="1" x14ac:dyDescent="0.3">
      <c r="A28" s="1332" t="s">
        <v>465</v>
      </c>
      <c r="B28" s="357" t="s">
        <v>460</v>
      </c>
      <c r="C28" s="1079">
        <v>60941</v>
      </c>
      <c r="D28" s="1073"/>
      <c r="E28" s="1074">
        <f>C28+D28</f>
        <v>60941</v>
      </c>
    </row>
    <row r="29" spans="1:15" s="13" customFormat="1" ht="20.100000000000001" customHeight="1" thickBot="1" x14ac:dyDescent="0.3">
      <c r="A29" s="1334" t="s">
        <v>466</v>
      </c>
      <c r="B29" s="596" t="s">
        <v>461</v>
      </c>
      <c r="C29" s="1082">
        <f>C28</f>
        <v>60941</v>
      </c>
      <c r="D29" s="1082">
        <f t="shared" ref="D29:E29" si="3">D28</f>
        <v>0</v>
      </c>
      <c r="E29" s="1083">
        <f t="shared" si="3"/>
        <v>60941</v>
      </c>
      <c r="O29" s="578"/>
    </row>
    <row r="30" spans="1:15" s="13" customFormat="1" ht="20.100000000000001" customHeight="1" thickBot="1" x14ac:dyDescent="0.3">
      <c r="A30" s="1333" t="s">
        <v>467</v>
      </c>
      <c r="B30" s="595" t="s">
        <v>247</v>
      </c>
      <c r="C30" s="1075">
        <f>C25+C29</f>
        <v>204203</v>
      </c>
      <c r="D30" s="1082">
        <f>D25+D29</f>
        <v>30882</v>
      </c>
      <c r="E30" s="1083">
        <f>E25+E29</f>
        <v>235085</v>
      </c>
      <c r="O30" s="578"/>
    </row>
    <row r="31" spans="1:15" s="13" customFormat="1" ht="20.100000000000001" customHeight="1" x14ac:dyDescent="0.25">
      <c r="A31" s="14"/>
      <c r="B31" s="22"/>
      <c r="C31" s="21"/>
      <c r="D31" s="208"/>
    </row>
    <row r="32" spans="1:15" ht="19.5" customHeight="1" x14ac:dyDescent="0.25">
      <c r="B32" s="23"/>
      <c r="C32" s="20"/>
    </row>
    <row r="33" spans="2:8" ht="15" customHeight="1" x14ac:dyDescent="0.25">
      <c r="B33" s="15"/>
      <c r="C33" s="20"/>
      <c r="H33" s="330"/>
    </row>
    <row r="34" spans="2:8" x14ac:dyDescent="0.25">
      <c r="B34" s="15"/>
      <c r="C34" s="20"/>
    </row>
    <row r="35" spans="2:8" x14ac:dyDescent="0.25">
      <c r="B35" s="15"/>
      <c r="C35" s="20"/>
    </row>
    <row r="36" spans="2:8" x14ac:dyDescent="0.25">
      <c r="B36" s="15"/>
      <c r="C36" s="20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O63"/>
  <sheetViews>
    <sheetView zoomScale="120" workbookViewId="0">
      <selection activeCell="C1" sqref="C1:L1"/>
    </sheetView>
  </sheetViews>
  <sheetFormatPr defaultColWidth="9.140625" defaultRowHeight="11.25" x14ac:dyDescent="0.2"/>
  <cols>
    <col min="1" max="1" width="3.7109375" style="100" customWidth="1"/>
    <col min="2" max="2" width="37.28515625" style="100" customWidth="1"/>
    <col min="3" max="3" width="12" style="101" customWidth="1"/>
    <col min="4" max="4" width="11.140625" style="101" customWidth="1"/>
    <col min="5" max="5" width="12.140625" style="101" customWidth="1"/>
    <col min="6" max="6" width="40.42578125" style="101" customWidth="1"/>
    <col min="7" max="7" width="11.5703125" style="101" customWidth="1"/>
    <col min="8" max="8" width="11.7109375" style="101" customWidth="1"/>
    <col min="9" max="9" width="14.5703125" style="101" customWidth="1"/>
    <col min="10" max="10" width="7.7109375" style="180" hidden="1" customWidth="1"/>
    <col min="11" max="11" width="7.140625" style="180" hidden="1" customWidth="1"/>
    <col min="12" max="12" width="7.85546875" style="180" hidden="1" customWidth="1"/>
    <col min="13" max="16384" width="9.140625" style="8"/>
  </cols>
  <sheetData>
    <row r="1" spans="1:13" ht="12.75" x14ac:dyDescent="0.2">
      <c r="C1" s="1451" t="s">
        <v>1274</v>
      </c>
      <c r="D1" s="1501"/>
      <c r="E1" s="1501"/>
      <c r="F1" s="1501"/>
      <c r="G1" s="1501"/>
      <c r="H1" s="1501"/>
      <c r="I1" s="1501"/>
      <c r="J1" s="1501"/>
      <c r="K1" s="1501"/>
      <c r="L1" s="1501"/>
    </row>
    <row r="2" spans="1:13" x14ac:dyDescent="0.2">
      <c r="I2" s="102"/>
    </row>
    <row r="3" spans="1:13" s="77" customFormat="1" ht="12.75" x14ac:dyDescent="0.2">
      <c r="A3" s="103"/>
      <c r="B3" s="1455" t="s">
        <v>73</v>
      </c>
      <c r="C3" s="1455"/>
      <c r="D3" s="1455"/>
      <c r="E3" s="1455"/>
      <c r="F3" s="1455"/>
      <c r="G3" s="1455"/>
      <c r="H3" s="1455"/>
      <c r="I3" s="1455"/>
      <c r="J3" s="1501"/>
      <c r="K3" s="1501"/>
      <c r="L3" s="1501"/>
    </row>
    <row r="4" spans="1:13" s="77" customFormat="1" x14ac:dyDescent="0.2">
      <c r="A4" s="103"/>
      <c r="B4" s="1558" t="s">
        <v>1039</v>
      </c>
      <c r="C4" s="1558"/>
      <c r="D4" s="1558"/>
      <c r="E4" s="1558"/>
      <c r="F4" s="1558"/>
      <c r="G4" s="1558"/>
      <c r="H4" s="1558"/>
      <c r="I4" s="1558"/>
    </row>
    <row r="5" spans="1:13" s="77" customFormat="1" ht="12.75" x14ac:dyDescent="0.2">
      <c r="A5" s="1456" t="s">
        <v>246</v>
      </c>
      <c r="B5" s="1503"/>
      <c r="C5" s="1503"/>
      <c r="D5" s="1503"/>
      <c r="E5" s="1503"/>
      <c r="F5" s="1503"/>
      <c r="G5" s="1503"/>
      <c r="H5" s="1503"/>
      <c r="I5" s="1503"/>
      <c r="J5" s="1503"/>
      <c r="K5" s="1503"/>
      <c r="L5" s="1503"/>
    </row>
    <row r="6" spans="1:13" s="77" customFormat="1" ht="12.75" customHeight="1" x14ac:dyDescent="0.2">
      <c r="A6" s="1461" t="s">
        <v>53</v>
      </c>
      <c r="B6" s="1462" t="s">
        <v>54</v>
      </c>
      <c r="C6" s="1479" t="s">
        <v>55</v>
      </c>
      <c r="D6" s="1479"/>
      <c r="E6" s="1480"/>
      <c r="F6" s="1559" t="s">
        <v>56</v>
      </c>
      <c r="G6" s="1458" t="s">
        <v>57</v>
      </c>
      <c r="H6" s="1459"/>
      <c r="I6" s="1460"/>
      <c r="M6" s="370"/>
    </row>
    <row r="7" spans="1:13" s="77" customFormat="1" ht="12.75" customHeight="1" x14ac:dyDescent="0.2">
      <c r="A7" s="1461"/>
      <c r="B7" s="1462"/>
      <c r="C7" s="1452" t="s">
        <v>1012</v>
      </c>
      <c r="D7" s="1452"/>
      <c r="E7" s="1453"/>
      <c r="F7" s="1559"/>
      <c r="G7" s="1452" t="s">
        <v>1012</v>
      </c>
      <c r="H7" s="1452"/>
      <c r="I7" s="1452"/>
      <c r="M7" s="370"/>
    </row>
    <row r="8" spans="1:13" s="78" customFormat="1" ht="36.6" customHeight="1" x14ac:dyDescent="0.2">
      <c r="A8" s="1461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M8" s="371"/>
    </row>
    <row r="9" spans="1:13" ht="11.45" customHeight="1" x14ac:dyDescent="0.2">
      <c r="A9" s="107">
        <v>1</v>
      </c>
      <c r="B9" s="108" t="s">
        <v>22</v>
      </c>
      <c r="C9" s="109"/>
      <c r="D9" s="109"/>
      <c r="E9" s="109"/>
      <c r="F9" s="88" t="s">
        <v>23</v>
      </c>
      <c r="G9" s="109"/>
      <c r="H9" s="109"/>
      <c r="I9" s="290"/>
      <c r="J9" s="8"/>
      <c r="K9" s="8"/>
      <c r="L9" s="8"/>
      <c r="M9" s="133"/>
    </row>
    <row r="10" spans="1:13" x14ac:dyDescent="0.2">
      <c r="A10" s="107">
        <f t="shared" ref="A10:A56" si="0">A9+1</f>
        <v>2</v>
      </c>
      <c r="B10" s="110" t="s">
        <v>33</v>
      </c>
      <c r="C10" s="168"/>
      <c r="D10" s="168"/>
      <c r="E10" s="162"/>
      <c r="F10" s="325" t="s">
        <v>197</v>
      </c>
      <c r="G10" s="162">
        <f>'műk. kiad. szakf Önkorm. '!D64</f>
        <v>66943</v>
      </c>
      <c r="H10" s="162">
        <f>'műk. kiad. szakf Önkorm. '!E64</f>
        <v>21691</v>
      </c>
      <c r="I10" s="305">
        <f>SUM(G10:H10)</f>
        <v>88634</v>
      </c>
      <c r="J10" s="8"/>
      <c r="K10" s="8"/>
      <c r="L10" s="8"/>
      <c r="M10" s="133"/>
    </row>
    <row r="11" spans="1:13" x14ac:dyDescent="0.2">
      <c r="A11" s="107">
        <f t="shared" si="0"/>
        <v>3</v>
      </c>
      <c r="B11" s="110" t="s">
        <v>174</v>
      </c>
      <c r="C11" s="168">
        <f>'tám, végl. pe.átv  '!C11+'tám, végl. pe.átv  '!C19+'tám, végl. pe.átv  '!C20+'tám, végl. pe.átv  '!C18</f>
        <v>392007</v>
      </c>
      <c r="D11" s="168">
        <f>'tám, végl. pe.átv  '!D11+'tám, végl. pe.átv  '!D19+'tám, végl. pe.átv  '!D20+'tám, végl. pe.átv  '!D18</f>
        <v>105325</v>
      </c>
      <c r="E11" s="168">
        <f>'tám, végl. pe.átv  '!E11+'tám, végl. pe.átv  '!E19+'tám, végl. pe.átv  '!E20+'tám, végl. pe.átv  '!E18</f>
        <v>497332</v>
      </c>
      <c r="F11" s="325" t="s">
        <v>198</v>
      </c>
      <c r="G11" s="162">
        <f>'műk. kiad. szakf Önkorm. '!F64</f>
        <v>16939</v>
      </c>
      <c r="H11" s="162">
        <f>'műk. kiad. szakf Önkorm. '!G64</f>
        <v>8705</v>
      </c>
      <c r="I11" s="305">
        <f>SUM(G11:H11)</f>
        <v>25644</v>
      </c>
      <c r="J11" s="8"/>
      <c r="K11" s="8"/>
      <c r="L11" s="8"/>
      <c r="M11" s="133"/>
    </row>
    <row r="12" spans="1:13" x14ac:dyDescent="0.2">
      <c r="A12" s="107">
        <f t="shared" si="0"/>
        <v>4</v>
      </c>
      <c r="B12" s="110" t="s">
        <v>171</v>
      </c>
      <c r="C12" s="168"/>
      <c r="D12" s="168">
        <v>0</v>
      </c>
      <c r="E12" s="168">
        <f>C12+D12</f>
        <v>0</v>
      </c>
      <c r="F12" s="325" t="s">
        <v>199</v>
      </c>
      <c r="G12" s="162">
        <f>'műk. kiad. szakf Önkorm. '!H64</f>
        <v>651298</v>
      </c>
      <c r="H12" s="162">
        <f>'műk. kiad. szakf Önkorm. '!I64</f>
        <v>188134</v>
      </c>
      <c r="I12" s="305">
        <f>SUM(G12:H12)</f>
        <v>839432</v>
      </c>
      <c r="J12" s="8"/>
      <c r="K12" s="8"/>
      <c r="L12" s="8"/>
      <c r="M12" s="133"/>
    </row>
    <row r="13" spans="1:13" ht="12" customHeight="1" x14ac:dyDescent="0.2">
      <c r="A13" s="107">
        <f t="shared" si="0"/>
        <v>5</v>
      </c>
      <c r="B13" s="341" t="s">
        <v>1204</v>
      </c>
      <c r="C13" s="168">
        <f>'tám, végl. pe.átv  '!C47</f>
        <v>228754</v>
      </c>
      <c r="D13" s="168">
        <f>'tám, végl. pe.átv  '!D47</f>
        <v>2151</v>
      </c>
      <c r="E13" s="168">
        <f>'tám, végl. pe.átv  '!E47</f>
        <v>230905</v>
      </c>
      <c r="F13" s="325"/>
      <c r="G13" s="168"/>
      <c r="H13" s="168"/>
      <c r="I13" s="305"/>
      <c r="J13" s="8"/>
      <c r="K13" s="8"/>
      <c r="L13" s="8"/>
      <c r="M13" s="133"/>
    </row>
    <row r="14" spans="1:13" x14ac:dyDescent="0.2">
      <c r="A14" s="107">
        <f>A13+1</f>
        <v>6</v>
      </c>
      <c r="B14" s="110" t="s">
        <v>777</v>
      </c>
      <c r="C14" s="168"/>
      <c r="D14" s="168"/>
      <c r="E14" s="162"/>
      <c r="F14" s="325" t="s">
        <v>200</v>
      </c>
      <c r="G14" s="166">
        <f>'ellátottak önk.'!E29</f>
        <v>2300</v>
      </c>
      <c r="H14" s="166">
        <f>'ellátottak önk.'!F29</f>
        <v>14009</v>
      </c>
      <c r="I14" s="305">
        <f>SUM(G14:H14)</f>
        <v>16309</v>
      </c>
      <c r="J14" s="8"/>
      <c r="K14" s="8"/>
      <c r="L14" s="8"/>
      <c r="M14" s="133"/>
    </row>
    <row r="15" spans="1:13" x14ac:dyDescent="0.2">
      <c r="A15" s="107">
        <f t="shared" ref="A15:A26" si="1">A14+1</f>
        <v>7</v>
      </c>
      <c r="B15" s="110" t="s">
        <v>776</v>
      </c>
      <c r="C15" s="168">
        <f>'felh. bev.  '!D18</f>
        <v>0</v>
      </c>
      <c r="D15" s="168"/>
      <c r="E15" s="162">
        <f t="shared" ref="E15:E16" si="2">SUM(C15:D15)</f>
        <v>0</v>
      </c>
      <c r="F15" s="325"/>
      <c r="G15" s="579"/>
      <c r="H15" s="579"/>
      <c r="I15" s="724"/>
      <c r="J15" s="8"/>
      <c r="K15" s="8"/>
      <c r="L15" s="8"/>
      <c r="M15" s="133"/>
    </row>
    <row r="16" spans="1:13" x14ac:dyDescent="0.2">
      <c r="A16" s="107">
        <f t="shared" si="1"/>
        <v>8</v>
      </c>
      <c r="B16" s="598" t="s">
        <v>1205</v>
      </c>
      <c r="C16" s="168">
        <f>'felh. bev.  '!D24</f>
        <v>939275</v>
      </c>
      <c r="D16" s="168">
        <f>'felh. bev.  '!E24</f>
        <v>0</v>
      </c>
      <c r="E16" s="162">
        <f t="shared" si="2"/>
        <v>939275</v>
      </c>
      <c r="F16" s="325" t="s">
        <v>201</v>
      </c>
      <c r="G16" s="579"/>
      <c r="H16" s="579"/>
      <c r="I16" s="724"/>
      <c r="J16" s="8"/>
      <c r="K16" s="8"/>
      <c r="L16" s="8"/>
      <c r="M16" s="133"/>
    </row>
    <row r="17" spans="1:14" x14ac:dyDescent="0.2">
      <c r="A17" s="107">
        <f t="shared" si="1"/>
        <v>9</v>
      </c>
      <c r="B17" s="110" t="s">
        <v>175</v>
      </c>
      <c r="C17" s="168">
        <f>'közhatalmi bevételek'!D30</f>
        <v>256779</v>
      </c>
      <c r="D17" s="168">
        <f>'közhatalmi bevételek'!E30</f>
        <v>506753</v>
      </c>
      <c r="E17" s="168">
        <f>'közhatalmi bevételek'!F30</f>
        <v>763532</v>
      </c>
      <c r="F17" s="325" t="s">
        <v>202</v>
      </c>
      <c r="G17" s="166">
        <f>mc.pe.átad!E26</f>
        <v>1751</v>
      </c>
      <c r="H17" s="166">
        <f>mc.pe.átad!F26</f>
        <v>57642</v>
      </c>
      <c r="I17" s="166">
        <f>mc.pe.átad!G26</f>
        <v>59393</v>
      </c>
      <c r="J17" s="8"/>
      <c r="K17" s="8"/>
      <c r="L17" s="8"/>
      <c r="M17" s="133"/>
    </row>
    <row r="18" spans="1:14" x14ac:dyDescent="0.2">
      <c r="A18" s="107">
        <f t="shared" si="1"/>
        <v>10</v>
      </c>
      <c r="B18" s="113" t="s">
        <v>37</v>
      </c>
      <c r="C18" s="722"/>
      <c r="D18" s="722"/>
      <c r="E18" s="722"/>
      <c r="F18" s="325" t="s">
        <v>203</v>
      </c>
      <c r="G18" s="166">
        <f>mc.pe.átad!E63</f>
        <v>28006</v>
      </c>
      <c r="H18" s="166">
        <f>mc.pe.átad!F63</f>
        <v>87540</v>
      </c>
      <c r="I18" s="166">
        <f>mc.pe.átad!G63</f>
        <v>115546</v>
      </c>
      <c r="J18" s="8"/>
      <c r="K18" s="8"/>
      <c r="L18" s="8"/>
      <c r="M18" s="133"/>
    </row>
    <row r="19" spans="1:14" x14ac:dyDescent="0.2">
      <c r="A19" s="107">
        <f t="shared" si="1"/>
        <v>11</v>
      </c>
      <c r="B19" s="113"/>
      <c r="C19" s="722"/>
      <c r="D19" s="722"/>
      <c r="E19" s="722"/>
      <c r="F19" s="325" t="s">
        <v>227</v>
      </c>
      <c r="G19" s="166">
        <f>'műk. kiad. szakf Önkorm. '!N64</f>
        <v>139055</v>
      </c>
      <c r="H19" s="166">
        <f>'műk. kiad. szakf Önkorm. '!O64</f>
        <v>0</v>
      </c>
      <c r="I19" s="166">
        <f>G19+H19</f>
        <v>139055</v>
      </c>
      <c r="J19" s="8"/>
      <c r="K19" s="8"/>
      <c r="L19" s="8"/>
      <c r="M19" s="133"/>
    </row>
    <row r="20" spans="1:14" x14ac:dyDescent="0.2">
      <c r="A20" s="107">
        <f>A19+1</f>
        <v>12</v>
      </c>
      <c r="B20" s="73" t="s">
        <v>176</v>
      </c>
      <c r="C20" s="203">
        <v>50193</v>
      </c>
      <c r="D20" s="203">
        <v>66848</v>
      </c>
      <c r="E20" s="203">
        <f>SUM(C20:D20)</f>
        <v>117041</v>
      </c>
      <c r="F20" s="325" t="s">
        <v>205</v>
      </c>
      <c r="G20" s="166">
        <f>tartalék!C24</f>
        <v>143062</v>
      </c>
      <c r="H20" s="166">
        <f>tartalék!D24</f>
        <v>16965</v>
      </c>
      <c r="I20" s="536">
        <f>SUM(G20:H20)</f>
        <v>160027</v>
      </c>
      <c r="J20" s="8"/>
      <c r="K20" s="8"/>
      <c r="L20" s="8"/>
      <c r="M20" s="133"/>
    </row>
    <row r="21" spans="1:14" x14ac:dyDescent="0.2">
      <c r="A21" s="107">
        <f t="shared" si="1"/>
        <v>13</v>
      </c>
      <c r="C21" s="722"/>
      <c r="D21" s="722"/>
      <c r="E21" s="722"/>
      <c r="F21" s="325" t="s">
        <v>228</v>
      </c>
      <c r="G21" s="166">
        <f>tartalék!C29</f>
        <v>60941</v>
      </c>
      <c r="H21" s="166">
        <f>tartalék!D29</f>
        <v>0</v>
      </c>
      <c r="I21" s="166">
        <f>tartalék!E29</f>
        <v>60941</v>
      </c>
      <c r="J21" s="8"/>
      <c r="K21" s="8"/>
      <c r="L21" s="8"/>
      <c r="M21" s="133"/>
    </row>
    <row r="22" spans="1:14" s="79" customFormat="1" x14ac:dyDescent="0.2">
      <c r="A22" s="107">
        <f t="shared" si="1"/>
        <v>14</v>
      </c>
      <c r="B22" s="100" t="s">
        <v>39</v>
      </c>
      <c r="C22" s="722"/>
      <c r="D22" s="722"/>
      <c r="E22" s="722"/>
      <c r="F22" s="369"/>
      <c r="G22" s="166"/>
      <c r="H22" s="166"/>
      <c r="I22" s="307"/>
      <c r="M22" s="372"/>
    </row>
    <row r="23" spans="1:14" s="79" customFormat="1" x14ac:dyDescent="0.2">
      <c r="A23" s="107">
        <f t="shared" si="1"/>
        <v>15</v>
      </c>
      <c r="B23" s="100" t="s">
        <v>177</v>
      </c>
      <c r="C23" s="203"/>
      <c r="D23" s="203"/>
      <c r="E23" s="203"/>
      <c r="F23" s="369"/>
      <c r="G23" s="166"/>
      <c r="H23" s="166"/>
      <c r="I23" s="307"/>
      <c r="M23" s="372"/>
    </row>
    <row r="24" spans="1:14" x14ac:dyDescent="0.2">
      <c r="A24" s="107">
        <f t="shared" si="1"/>
        <v>16</v>
      </c>
      <c r="B24" s="123" t="s">
        <v>180</v>
      </c>
      <c r="C24" s="162">
        <f>'felh. bev.  '!D12</f>
        <v>1070</v>
      </c>
      <c r="D24" s="162">
        <f>'felh. bev.  '!E12</f>
        <v>0</v>
      </c>
      <c r="E24" s="203">
        <f>SUM(C24:D24)</f>
        <v>1070</v>
      </c>
      <c r="F24" s="507" t="s">
        <v>63</v>
      </c>
      <c r="G24" s="204">
        <f t="shared" ref="G24:L24" si="3">SUM(G10:G22)</f>
        <v>1110295</v>
      </c>
      <c r="H24" s="204">
        <f t="shared" si="3"/>
        <v>394686</v>
      </c>
      <c r="I24" s="308">
        <f t="shared" si="3"/>
        <v>1504981</v>
      </c>
      <c r="J24" s="80">
        <f t="shared" si="3"/>
        <v>0</v>
      </c>
      <c r="K24" s="80">
        <f t="shared" si="3"/>
        <v>0</v>
      </c>
      <c r="L24" s="285">
        <f t="shared" si="3"/>
        <v>0</v>
      </c>
      <c r="M24" s="133"/>
    </row>
    <row r="25" spans="1:14" x14ac:dyDescent="0.2">
      <c r="A25" s="107">
        <f t="shared" si="1"/>
        <v>17</v>
      </c>
      <c r="B25" s="123" t="s">
        <v>181</v>
      </c>
      <c r="C25" s="203">
        <f>'felh. bev.  '!D13</f>
        <v>2206</v>
      </c>
      <c r="D25" s="203">
        <f>'felh. bev.  '!E13</f>
        <v>0</v>
      </c>
      <c r="E25" s="203">
        <f>SUM(C25:D25)</f>
        <v>2206</v>
      </c>
      <c r="F25" s="369"/>
      <c r="G25" s="579"/>
      <c r="H25" s="579"/>
      <c r="I25" s="580"/>
      <c r="J25" s="8"/>
      <c r="K25" s="8"/>
      <c r="L25" s="8"/>
      <c r="M25" s="133"/>
    </row>
    <row r="26" spans="1:14" x14ac:dyDescent="0.2">
      <c r="A26" s="107">
        <f t="shared" si="1"/>
        <v>18</v>
      </c>
      <c r="B26" s="100" t="s">
        <v>182</v>
      </c>
      <c r="C26" s="162">
        <f>'felh. bev.  '!D16</f>
        <v>0</v>
      </c>
      <c r="D26" s="162">
        <f>'felh. bev.  '!E16</f>
        <v>0</v>
      </c>
      <c r="E26" s="162">
        <f>'felh. bev.  '!F16</f>
        <v>0</v>
      </c>
      <c r="F26" s="508" t="s">
        <v>32</v>
      </c>
      <c r="G26" s="699"/>
      <c r="H26" s="699"/>
      <c r="I26" s="580"/>
      <c r="J26" s="8"/>
      <c r="K26" s="8"/>
      <c r="L26" s="8"/>
      <c r="M26" s="133"/>
    </row>
    <row r="27" spans="1:14" x14ac:dyDescent="0.2">
      <c r="A27" s="107">
        <f t="shared" si="0"/>
        <v>19</v>
      </c>
      <c r="B27" s="110" t="s">
        <v>183</v>
      </c>
      <c r="C27" s="723"/>
      <c r="D27" s="723"/>
      <c r="E27" s="723"/>
      <c r="F27" s="325" t="s">
        <v>229</v>
      </c>
      <c r="G27" s="166">
        <f>'felhalm. kiad.  '!H16+'felhalm. kiad.  '!H47+'felhalm. kiad.  '!H65+'felhalm. kiad.  '!H70+'felhalm. kiad.  '!H77+'felhalm. kiad.  '!H82</f>
        <v>3086520</v>
      </c>
      <c r="H27" s="166">
        <f>'felhalm. kiad.  '!I16+'felhalm. kiad.  '!I47+'felhalm. kiad.  '!I65+'felhalm. kiad.  '!I70+'felhalm. kiad.  '!I77+'felhalm. kiad.  '!I82</f>
        <v>33214</v>
      </c>
      <c r="I27" s="307">
        <f t="shared" ref="I27:I32" si="4">SUM(G27:H27)</f>
        <v>3119734</v>
      </c>
      <c r="J27" s="8"/>
      <c r="K27" s="8"/>
      <c r="L27" s="8"/>
      <c r="M27" s="369"/>
      <c r="N27" s="504"/>
    </row>
    <row r="28" spans="1:14" x14ac:dyDescent="0.2">
      <c r="A28" s="107">
        <f t="shared" si="0"/>
        <v>20</v>
      </c>
      <c r="B28" s="110"/>
      <c r="C28" s="723"/>
      <c r="D28" s="723"/>
      <c r="E28" s="723"/>
      <c r="F28" s="325" t="s">
        <v>209</v>
      </c>
      <c r="G28" s="166">
        <f>'felhalm. kiad.  '!H22</f>
        <v>47044</v>
      </c>
      <c r="H28" s="166">
        <f>'felhalm. kiad.  '!I22</f>
        <v>0</v>
      </c>
      <c r="I28" s="307">
        <f t="shared" si="4"/>
        <v>47044</v>
      </c>
      <c r="J28" s="8"/>
      <c r="K28" s="8"/>
      <c r="L28" s="8"/>
      <c r="M28" s="133"/>
    </row>
    <row r="29" spans="1:14" x14ac:dyDescent="0.2">
      <c r="A29" s="107">
        <f t="shared" si="0"/>
        <v>21</v>
      </c>
      <c r="B29" s="100" t="s">
        <v>184</v>
      </c>
      <c r="C29" s="162">
        <f>'tám, végl. pe.átv  '!C55</f>
        <v>0</v>
      </c>
      <c r="D29" s="162">
        <f>'tám, végl. pe.átv  '!D55</f>
        <v>5750</v>
      </c>
      <c r="E29" s="162">
        <f>'tám, végl. pe.átv  '!E55</f>
        <v>5750</v>
      </c>
      <c r="F29" s="325" t="s">
        <v>210</v>
      </c>
      <c r="G29" s="166"/>
      <c r="H29" s="166"/>
      <c r="I29" s="307"/>
      <c r="J29" s="8"/>
      <c r="K29" s="8"/>
      <c r="L29" s="8"/>
      <c r="M29" s="133"/>
    </row>
    <row r="30" spans="1:14" s="79" customFormat="1" x14ac:dyDescent="0.2">
      <c r="A30" s="107">
        <f t="shared" si="0"/>
        <v>22</v>
      </c>
      <c r="B30" s="100" t="s">
        <v>226</v>
      </c>
      <c r="C30" s="162">
        <f>'felh. bev.  '!D26+'felh. bev.  '!D32</f>
        <v>1100</v>
      </c>
      <c r="D30" s="162">
        <f>'felh. bev.  '!E26+'felh. bev.  '!E32</f>
        <v>3628</v>
      </c>
      <c r="E30" s="162">
        <f>'felh. bev.  '!F26+'felh. bev.  '!F32</f>
        <v>4728</v>
      </c>
      <c r="F30" s="325" t="s">
        <v>211</v>
      </c>
      <c r="G30" s="166">
        <f>'felhalm. kiad.  '!H85</f>
        <v>0</v>
      </c>
      <c r="H30" s="166">
        <f>'felhalm. kiad.  '!I85</f>
        <v>0</v>
      </c>
      <c r="I30" s="307">
        <f t="shared" si="4"/>
        <v>0</v>
      </c>
      <c r="M30" s="372"/>
    </row>
    <row r="31" spans="1:14" s="79" customFormat="1" x14ac:dyDescent="0.2">
      <c r="A31" s="107">
        <f t="shared" si="0"/>
        <v>23</v>
      </c>
      <c r="B31" s="100"/>
      <c r="C31" s="162"/>
      <c r="D31" s="162"/>
      <c r="E31" s="162"/>
      <c r="F31" s="325" t="s">
        <v>785</v>
      </c>
      <c r="G31" s="166">
        <f>'felhalm. kiad.  '!H96</f>
        <v>0</v>
      </c>
      <c r="H31" s="166">
        <f>'felhalm. kiad.  '!I96</f>
        <v>5000</v>
      </c>
      <c r="I31" s="307">
        <f t="shared" si="4"/>
        <v>5000</v>
      </c>
      <c r="M31" s="372"/>
    </row>
    <row r="32" spans="1:14" x14ac:dyDescent="0.2">
      <c r="A32" s="107">
        <f t="shared" si="0"/>
        <v>24</v>
      </c>
      <c r="C32" s="162"/>
      <c r="D32" s="162"/>
      <c r="E32" s="162"/>
      <c r="F32" s="325" t="s">
        <v>783</v>
      </c>
      <c r="G32" s="166">
        <f>'felhalm. kiad.  '!H91</f>
        <v>1863</v>
      </c>
      <c r="H32" s="166">
        <f>'felhalm. kiad.  '!I91</f>
        <v>0</v>
      </c>
      <c r="I32" s="307">
        <f t="shared" si="4"/>
        <v>1863</v>
      </c>
      <c r="J32" s="8"/>
      <c r="K32" s="8"/>
      <c r="L32" s="8"/>
      <c r="M32" s="133"/>
    </row>
    <row r="33" spans="1:13" s="9" customFormat="1" x14ac:dyDescent="0.2">
      <c r="A33" s="107">
        <f t="shared" si="0"/>
        <v>25</v>
      </c>
      <c r="B33" s="117" t="s">
        <v>49</v>
      </c>
      <c r="C33" s="537">
        <f>C12+C20+C11+C17+C13+C29</f>
        <v>927733</v>
      </c>
      <c r="D33" s="537">
        <f>D12+D20+D11+D17+D13+D29</f>
        <v>686827</v>
      </c>
      <c r="E33" s="537">
        <f>E12+E20+E11+E17+E13+E29</f>
        <v>1614560</v>
      </c>
      <c r="F33" s="325" t="s">
        <v>784</v>
      </c>
      <c r="G33" s="164">
        <f>tartalék!C16</f>
        <v>200</v>
      </c>
      <c r="H33" s="164">
        <f>tartalék!D16</f>
        <v>13917</v>
      </c>
      <c r="I33" s="164">
        <f>tartalék!E16</f>
        <v>14117</v>
      </c>
      <c r="M33" s="331"/>
    </row>
    <row r="34" spans="1:13" x14ac:dyDescent="0.2">
      <c r="A34" s="107">
        <f t="shared" si="0"/>
        <v>26</v>
      </c>
      <c r="B34" s="118" t="s">
        <v>64</v>
      </c>
      <c r="C34" s="204">
        <f>C15+C16+C24+C25+C26+C27+C30</f>
        <v>943651</v>
      </c>
      <c r="D34" s="204">
        <f t="shared" ref="D34:E34" si="5">D15+D16+D24+D25+D26+D27+D30</f>
        <v>3628</v>
      </c>
      <c r="E34" s="204">
        <f t="shared" si="5"/>
        <v>947279</v>
      </c>
      <c r="F34" s="493" t="s">
        <v>65</v>
      </c>
      <c r="G34" s="204">
        <f>SUM(G27:G33)</f>
        <v>3135627</v>
      </c>
      <c r="H34" s="204">
        <f>SUM(H27:H33)</f>
        <v>52131</v>
      </c>
      <c r="I34" s="308">
        <f>SUM(I27:I33)</f>
        <v>3187758</v>
      </c>
      <c r="J34" s="8"/>
      <c r="K34" s="8"/>
      <c r="L34" s="8"/>
      <c r="M34" s="133"/>
    </row>
    <row r="35" spans="1:13" x14ac:dyDescent="0.2">
      <c r="A35" s="107">
        <f t="shared" si="0"/>
        <v>27</v>
      </c>
      <c r="B35" s="121" t="s">
        <v>48</v>
      </c>
      <c r="C35" s="206">
        <f>SUM(C33:C34)</f>
        <v>1871384</v>
      </c>
      <c r="D35" s="206">
        <f>SUM(D33:D34)</f>
        <v>690455</v>
      </c>
      <c r="E35" s="206">
        <f>SUM(C35:D35)</f>
        <v>2561839</v>
      </c>
      <c r="F35" s="509" t="s">
        <v>66</v>
      </c>
      <c r="G35" s="206">
        <f t="shared" ref="G35:L35" si="6">G24+G34</f>
        <v>4245922</v>
      </c>
      <c r="H35" s="206">
        <f t="shared" si="6"/>
        <v>446817</v>
      </c>
      <c r="I35" s="287">
        <f t="shared" si="6"/>
        <v>4692739</v>
      </c>
      <c r="J35" s="116">
        <f t="shared" si="6"/>
        <v>0</v>
      </c>
      <c r="K35" s="116">
        <f t="shared" si="6"/>
        <v>0</v>
      </c>
      <c r="L35" s="289">
        <f t="shared" si="6"/>
        <v>0</v>
      </c>
      <c r="M35" s="133"/>
    </row>
    <row r="36" spans="1:13" x14ac:dyDescent="0.2">
      <c r="A36" s="107">
        <f t="shared" si="0"/>
        <v>28</v>
      </c>
      <c r="B36" s="123"/>
      <c r="C36" s="166"/>
      <c r="D36" s="166"/>
      <c r="E36" s="166"/>
      <c r="F36" s="369"/>
      <c r="G36" s="579"/>
      <c r="H36" s="579"/>
      <c r="I36" s="580"/>
      <c r="J36" s="8"/>
      <c r="K36" s="8"/>
      <c r="L36" s="8"/>
      <c r="M36" s="133"/>
    </row>
    <row r="37" spans="1:13" x14ac:dyDescent="0.2">
      <c r="A37" s="107">
        <f t="shared" si="0"/>
        <v>29</v>
      </c>
      <c r="B37" s="121" t="s">
        <v>21</v>
      </c>
      <c r="C37" s="206">
        <f>C35-G35</f>
        <v>-2374538</v>
      </c>
      <c r="D37" s="206">
        <f t="shared" ref="D37:E37" si="7">D35-H35</f>
        <v>243638</v>
      </c>
      <c r="E37" s="206">
        <f t="shared" si="7"/>
        <v>-2130900</v>
      </c>
      <c r="F37" s="507"/>
      <c r="G37" s="941"/>
      <c r="H37" s="941"/>
      <c r="I37" s="942"/>
      <c r="J37" s="8"/>
      <c r="K37" s="8"/>
      <c r="L37" s="8"/>
      <c r="M37" s="133"/>
    </row>
    <row r="38" spans="1:13" s="9" customFormat="1" x14ac:dyDescent="0.2">
      <c r="A38" s="107">
        <f t="shared" si="0"/>
        <v>30</v>
      </c>
      <c r="B38" s="123"/>
      <c r="C38" s="166"/>
      <c r="D38" s="166"/>
      <c r="E38" s="307"/>
      <c r="F38" s="369"/>
      <c r="G38" s="579"/>
      <c r="H38" s="579"/>
      <c r="I38" s="580"/>
      <c r="M38" s="331"/>
    </row>
    <row r="39" spans="1:13" s="9" customFormat="1" x14ac:dyDescent="0.2">
      <c r="A39" s="107">
        <f t="shared" si="0"/>
        <v>31</v>
      </c>
      <c r="B39" s="81" t="s">
        <v>50</v>
      </c>
      <c r="C39" s="387"/>
      <c r="D39" s="387"/>
      <c r="E39" s="387"/>
      <c r="F39" s="508" t="s">
        <v>31</v>
      </c>
      <c r="G39" s="699"/>
      <c r="H39" s="699"/>
      <c r="I39" s="700"/>
      <c r="M39" s="331"/>
    </row>
    <row r="40" spans="1:13" s="9" customFormat="1" x14ac:dyDescent="0.2">
      <c r="A40" s="107">
        <f t="shared" si="0"/>
        <v>32</v>
      </c>
      <c r="B40" s="86" t="s">
        <v>598</v>
      </c>
      <c r="C40" s="387"/>
      <c r="D40" s="387"/>
      <c r="E40" s="387"/>
      <c r="F40" s="510" t="s">
        <v>4</v>
      </c>
      <c r="G40" s="943"/>
      <c r="H40" s="944"/>
      <c r="I40" s="945"/>
      <c r="M40" s="331"/>
    </row>
    <row r="41" spans="1:13" s="9" customFormat="1" ht="12.75" customHeight="1" x14ac:dyDescent="0.2">
      <c r="A41" s="181">
        <f t="shared" si="0"/>
        <v>33</v>
      </c>
      <c r="B41" s="609" t="s">
        <v>852</v>
      </c>
      <c r="C41" s="478">
        <f>'hitelállomány '!C13</f>
        <v>330200</v>
      </c>
      <c r="D41" s="1111"/>
      <c r="E41" s="1112">
        <f>C41+D41</f>
        <v>330200</v>
      </c>
      <c r="F41" s="538" t="s">
        <v>3</v>
      </c>
      <c r="G41" s="166">
        <v>160121</v>
      </c>
      <c r="H41" s="166">
        <v>0</v>
      </c>
      <c r="I41" s="307">
        <f>G41+H41</f>
        <v>160121</v>
      </c>
      <c r="M41" s="331"/>
    </row>
    <row r="42" spans="1:13" x14ac:dyDescent="0.2">
      <c r="A42" s="107">
        <f t="shared" si="0"/>
        <v>34</v>
      </c>
      <c r="B42" s="75" t="s">
        <v>600</v>
      </c>
      <c r="C42" s="511"/>
      <c r="D42" s="512"/>
      <c r="E42" s="512"/>
      <c r="F42" s="325" t="s">
        <v>5</v>
      </c>
      <c r="G42" s="699"/>
      <c r="H42" s="699"/>
      <c r="I42" s="700"/>
      <c r="J42" s="8"/>
      <c r="K42" s="8"/>
      <c r="L42" s="8"/>
      <c r="M42" s="133"/>
    </row>
    <row r="43" spans="1:13" x14ac:dyDescent="0.2">
      <c r="A43" s="107">
        <f t="shared" si="0"/>
        <v>35</v>
      </c>
      <c r="B43" s="75" t="s">
        <v>189</v>
      </c>
      <c r="C43" s="162"/>
      <c r="D43" s="162"/>
      <c r="E43" s="162"/>
      <c r="F43" s="325" t="s">
        <v>6</v>
      </c>
      <c r="G43" s="943"/>
      <c r="H43" s="943"/>
      <c r="I43" s="700"/>
      <c r="J43" s="8"/>
      <c r="K43" s="8"/>
      <c r="L43" s="8"/>
      <c r="M43" s="133"/>
    </row>
    <row r="44" spans="1:13" x14ac:dyDescent="0.2">
      <c r="A44" s="107">
        <f t="shared" si="0"/>
        <v>36</v>
      </c>
      <c r="B44" s="338" t="s">
        <v>190</v>
      </c>
      <c r="C44" s="162">
        <v>930819</v>
      </c>
      <c r="D44" s="162">
        <v>52951</v>
      </c>
      <c r="E44" s="162">
        <f>C44+D44</f>
        <v>983770</v>
      </c>
      <c r="F44" s="325" t="s">
        <v>7</v>
      </c>
      <c r="G44" s="943"/>
      <c r="H44" s="943"/>
      <c r="I44" s="700"/>
      <c r="J44" s="8"/>
      <c r="K44" s="8"/>
      <c r="L44" s="8"/>
      <c r="M44" s="133"/>
    </row>
    <row r="45" spans="1:13" ht="17.25" x14ac:dyDescent="0.2">
      <c r="A45" s="107"/>
      <c r="B45" s="1113" t="s">
        <v>1141</v>
      </c>
      <c r="C45" s="162">
        <v>2061549</v>
      </c>
      <c r="D45" s="162"/>
      <c r="E45" s="162">
        <f>C45+D45</f>
        <v>2061549</v>
      </c>
      <c r="F45" s="325"/>
      <c r="G45" s="943"/>
      <c r="H45" s="943"/>
      <c r="I45" s="700"/>
      <c r="J45" s="8"/>
      <c r="K45" s="8"/>
      <c r="L45" s="8"/>
      <c r="M45" s="133"/>
    </row>
    <row r="46" spans="1:13" x14ac:dyDescent="0.2">
      <c r="A46" s="107">
        <f>A44+1</f>
        <v>37</v>
      </c>
      <c r="B46" s="338" t="s">
        <v>1139</v>
      </c>
      <c r="C46" s="723"/>
      <c r="D46" s="723"/>
      <c r="E46" s="723"/>
      <c r="F46" s="325"/>
      <c r="G46" s="943"/>
      <c r="H46" s="943"/>
      <c r="I46" s="700"/>
      <c r="J46" s="8"/>
      <c r="K46" s="8"/>
      <c r="L46" s="8"/>
      <c r="M46" s="133"/>
    </row>
    <row r="47" spans="1:13" x14ac:dyDescent="0.2">
      <c r="A47" s="107">
        <f t="shared" si="0"/>
        <v>38</v>
      </c>
      <c r="B47" s="76" t="s">
        <v>191</v>
      </c>
      <c r="C47" s="162">
        <v>43064</v>
      </c>
      <c r="D47" s="162"/>
      <c r="E47" s="162">
        <f>C47+D47</f>
        <v>43064</v>
      </c>
      <c r="F47" s="325" t="s">
        <v>8</v>
      </c>
      <c r="G47" s="699"/>
      <c r="H47" s="699"/>
      <c r="I47" s="580"/>
      <c r="J47" s="8"/>
      <c r="K47" s="8"/>
      <c r="L47" s="8"/>
      <c r="M47" s="133"/>
    </row>
    <row r="48" spans="1:13" x14ac:dyDescent="0.2">
      <c r="A48" s="107">
        <f t="shared" si="0"/>
        <v>39</v>
      </c>
      <c r="B48" s="76" t="s">
        <v>602</v>
      </c>
      <c r="C48" s="948"/>
      <c r="D48" s="948"/>
      <c r="E48" s="948"/>
      <c r="F48" s="325" t="s">
        <v>230</v>
      </c>
      <c r="G48" s="166">
        <v>49890</v>
      </c>
      <c r="H48" s="166">
        <v>0</v>
      </c>
      <c r="I48" s="307">
        <f>SUM(G48:H48)</f>
        <v>49890</v>
      </c>
      <c r="J48" s="8"/>
      <c r="K48" s="8"/>
      <c r="L48" s="8"/>
      <c r="M48" s="133"/>
    </row>
    <row r="49" spans="1:15" x14ac:dyDescent="0.2">
      <c r="A49" s="107">
        <f t="shared" si="0"/>
        <v>40</v>
      </c>
      <c r="B49" s="75" t="s">
        <v>603</v>
      </c>
      <c r="C49" s="723"/>
      <c r="D49" s="723"/>
      <c r="E49" s="723"/>
      <c r="F49" s="325" t="s">
        <v>219</v>
      </c>
      <c r="G49" s="579"/>
      <c r="H49" s="579"/>
      <c r="I49" s="580"/>
      <c r="J49" s="8"/>
      <c r="K49" s="8"/>
      <c r="L49" s="8"/>
      <c r="M49" s="133"/>
    </row>
    <row r="50" spans="1:15" x14ac:dyDescent="0.2">
      <c r="A50" s="107">
        <f t="shared" si="0"/>
        <v>41</v>
      </c>
      <c r="B50" s="75" t="s">
        <v>604</v>
      </c>
      <c r="C50" s="723"/>
      <c r="D50" s="723"/>
      <c r="E50" s="723"/>
      <c r="F50" s="505" t="s">
        <v>220</v>
      </c>
      <c r="G50" s="166">
        <f>'pü.mérleg Hivatal'!D48+'püm. GAMESZ. '!C48+'püm-TASZII.'!C48+püm.Brunszvik!C48+'püm Festetics'!C48-13848</f>
        <v>778153</v>
      </c>
      <c r="H50" s="166">
        <f>'pü.mérleg Hivatal'!E48+'püm. GAMESZ. '!D48+'püm-TASZII.'!D48+püm.Brunszvik!D48+'püm Festetics'!D48</f>
        <v>282762</v>
      </c>
      <c r="I50" s="307">
        <f>SUM(G50:H50)</f>
        <v>1060915</v>
      </c>
      <c r="J50" s="8"/>
      <c r="K50" s="8"/>
      <c r="L50" s="8"/>
      <c r="M50" s="133"/>
    </row>
    <row r="51" spans="1:15" x14ac:dyDescent="0.2">
      <c r="A51" s="107">
        <f t="shared" si="0"/>
        <v>42</v>
      </c>
      <c r="B51" s="75" t="s">
        <v>0</v>
      </c>
      <c r="C51" s="723"/>
      <c r="D51" s="723"/>
      <c r="E51" s="723"/>
      <c r="F51" s="505" t="s">
        <v>221</v>
      </c>
      <c r="G51" s="166">
        <f>'pü.mérleg Hivatal'!D49+'püm. GAMESZ. '!C49+'püm-TASZII.'!C49+püm.Brunszvik!C49+'püm Festetics'!C49</f>
        <v>2930</v>
      </c>
      <c r="H51" s="166">
        <f>'pü.mérleg Hivatal'!E49+'püm. GAMESZ. '!D49+püm.Brunszvik!D49+'püm Festetics'!D49+'püm-TASZII.'!D49</f>
        <v>13827</v>
      </c>
      <c r="I51" s="166">
        <f>'pü.mérleg Hivatal'!F49+'püm. GAMESZ. '!E49+'püm-TASZII.'!E49+püm.Brunszvik!E49+'püm Festetics'!E49</f>
        <v>16757</v>
      </c>
      <c r="J51" s="8"/>
      <c r="K51" s="8"/>
      <c r="L51" s="8"/>
      <c r="M51" s="133"/>
    </row>
    <row r="52" spans="1:15" x14ac:dyDescent="0.2">
      <c r="A52" s="107">
        <f t="shared" si="0"/>
        <v>43</v>
      </c>
      <c r="B52" s="75" t="s">
        <v>1</v>
      </c>
      <c r="C52" s="723"/>
      <c r="D52" s="723"/>
      <c r="E52" s="162"/>
      <c r="F52" s="325" t="s">
        <v>13</v>
      </c>
      <c r="G52" s="166"/>
      <c r="H52" s="166"/>
      <c r="I52" s="307"/>
      <c r="J52" s="8"/>
      <c r="K52" s="8"/>
      <c r="L52" s="8"/>
      <c r="M52" s="133"/>
    </row>
    <row r="53" spans="1:15" x14ac:dyDescent="0.2">
      <c r="A53" s="107">
        <f t="shared" si="0"/>
        <v>44</v>
      </c>
      <c r="B53" s="75"/>
      <c r="C53" s="723"/>
      <c r="D53" s="723"/>
      <c r="E53" s="723"/>
      <c r="F53" s="325" t="s">
        <v>14</v>
      </c>
      <c r="G53" s="166"/>
      <c r="H53" s="166"/>
      <c r="I53" s="307"/>
      <c r="J53" s="8"/>
      <c r="K53" s="8"/>
      <c r="L53" s="8"/>
      <c r="M53" s="133"/>
    </row>
    <row r="54" spans="1:15" x14ac:dyDescent="0.2">
      <c r="A54" s="107">
        <f t="shared" si="0"/>
        <v>45</v>
      </c>
      <c r="B54" s="75"/>
      <c r="C54" s="723"/>
      <c r="D54" s="723"/>
      <c r="E54" s="723"/>
      <c r="F54" s="325" t="s">
        <v>15</v>
      </c>
      <c r="G54" s="166"/>
      <c r="H54" s="166"/>
      <c r="I54" s="307"/>
      <c r="J54" s="8"/>
      <c r="K54" s="8"/>
      <c r="L54" s="8"/>
      <c r="M54" s="133"/>
    </row>
    <row r="55" spans="1:15" ht="12" thickBot="1" x14ac:dyDescent="0.25">
      <c r="A55" s="107">
        <f t="shared" si="0"/>
        <v>46</v>
      </c>
      <c r="B55" s="121" t="s">
        <v>390</v>
      </c>
      <c r="C55" s="387">
        <f>SUM(C40:C53)</f>
        <v>3365632</v>
      </c>
      <c r="D55" s="387">
        <f>SUM(D40:D53)</f>
        <v>52951</v>
      </c>
      <c r="E55" s="387">
        <f>SUM(E40:E53)</f>
        <v>3418583</v>
      </c>
      <c r="F55" s="508" t="s">
        <v>383</v>
      </c>
      <c r="G55" s="206">
        <f>SUM(G40:G54)</f>
        <v>991094</v>
      </c>
      <c r="H55" s="206">
        <f>SUM(H40:H54)</f>
        <v>296589</v>
      </c>
      <c r="I55" s="287">
        <f t="shared" ref="I55:L55" si="8">SUM(I40:I54)</f>
        <v>1287683</v>
      </c>
      <c r="J55" s="116">
        <f t="shared" si="8"/>
        <v>0</v>
      </c>
      <c r="K55" s="116">
        <f t="shared" si="8"/>
        <v>0</v>
      </c>
      <c r="L55" s="289">
        <f t="shared" si="8"/>
        <v>0</v>
      </c>
      <c r="M55" s="133"/>
    </row>
    <row r="56" spans="1:15" ht="12" thickBot="1" x14ac:dyDescent="0.25">
      <c r="A56" s="548">
        <f t="shared" si="0"/>
        <v>47</v>
      </c>
      <c r="B56" s="600" t="s">
        <v>385</v>
      </c>
      <c r="C56" s="585">
        <f>C35+C55</f>
        <v>5237016</v>
      </c>
      <c r="D56" s="539">
        <f>D35+D55</f>
        <v>743406</v>
      </c>
      <c r="E56" s="540">
        <f>E35+E55</f>
        <v>5980422</v>
      </c>
      <c r="F56" s="541" t="s">
        <v>384</v>
      </c>
      <c r="G56" s="599">
        <f>G35+G55</f>
        <v>5237016</v>
      </c>
      <c r="H56" s="599">
        <f t="shared" ref="H56:L56" si="9">H35+H55</f>
        <v>743406</v>
      </c>
      <c r="I56" s="924">
        <f t="shared" si="9"/>
        <v>5980422</v>
      </c>
      <c r="J56" s="293">
        <f t="shared" si="9"/>
        <v>0</v>
      </c>
      <c r="K56" s="327">
        <f t="shared" si="9"/>
        <v>0</v>
      </c>
      <c r="L56" s="352">
        <f t="shared" si="9"/>
        <v>0</v>
      </c>
      <c r="M56" s="165"/>
      <c r="O56" s="611"/>
    </row>
    <row r="57" spans="1:15" x14ac:dyDescent="0.2">
      <c r="B57" s="126"/>
      <c r="C57" s="125"/>
      <c r="D57" s="125"/>
      <c r="E57" s="125"/>
      <c r="F57" s="116"/>
      <c r="G57" s="125"/>
      <c r="H57" s="125"/>
      <c r="I57" s="125"/>
      <c r="J57" s="8"/>
      <c r="K57" s="8"/>
      <c r="L57" s="8"/>
    </row>
    <row r="63" spans="1:15" x14ac:dyDescent="0.2">
      <c r="H63" s="112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B1:K55"/>
  <sheetViews>
    <sheetView topLeftCell="B1" zoomScale="120" workbookViewId="0">
      <selection activeCell="D1" sqref="D1:J1"/>
    </sheetView>
  </sheetViews>
  <sheetFormatPr defaultColWidth="9.140625" defaultRowHeight="11.25" x14ac:dyDescent="0.2"/>
  <cols>
    <col min="1" max="1" width="9.140625" style="8"/>
    <col min="2" max="2" width="3.7109375" style="100" customWidth="1"/>
    <col min="3" max="3" width="36.140625" style="100" customWidth="1"/>
    <col min="4" max="5" width="10.28515625" style="101" customWidth="1"/>
    <col min="6" max="6" width="9" style="101" customWidth="1"/>
    <col min="7" max="7" width="36.140625" style="101" customWidth="1"/>
    <col min="8" max="8" width="7.85546875" style="101" customWidth="1"/>
    <col min="9" max="9" width="10.140625" style="101" customWidth="1"/>
    <col min="10" max="10" width="10" style="101" customWidth="1"/>
    <col min="11" max="16384" width="9.140625" style="8"/>
  </cols>
  <sheetData>
    <row r="1" spans="2:11" ht="12.75" x14ac:dyDescent="0.2">
      <c r="D1" s="1451" t="s">
        <v>1273</v>
      </c>
      <c r="E1" s="1501"/>
      <c r="F1" s="1501"/>
      <c r="G1" s="1501"/>
      <c r="H1" s="1501"/>
      <c r="I1" s="1501"/>
      <c r="J1" s="1501"/>
    </row>
    <row r="2" spans="2:11" x14ac:dyDescent="0.2">
      <c r="G2" s="102"/>
      <c r="H2" s="102"/>
      <c r="I2" s="102"/>
      <c r="J2" s="102"/>
    </row>
    <row r="3" spans="2:11" x14ac:dyDescent="0.2">
      <c r="G3" s="102"/>
      <c r="H3" s="102"/>
      <c r="I3" s="102"/>
      <c r="J3" s="102"/>
    </row>
    <row r="4" spans="2:11" s="77" customFormat="1" x14ac:dyDescent="0.2">
      <c r="B4" s="103"/>
      <c r="C4" s="1455" t="s">
        <v>73</v>
      </c>
      <c r="D4" s="1455"/>
      <c r="E4" s="1455"/>
      <c r="F4" s="1455"/>
      <c r="G4" s="1455"/>
      <c r="H4" s="1455"/>
      <c r="I4" s="1455"/>
      <c r="J4" s="1455"/>
    </row>
    <row r="5" spans="2:11" s="77" customFormat="1" x14ac:dyDescent="0.2">
      <c r="B5" s="103"/>
      <c r="C5" s="1560" t="s">
        <v>166</v>
      </c>
      <c r="D5" s="1560"/>
      <c r="E5" s="1560"/>
      <c r="F5" s="1560"/>
      <c r="G5" s="1560"/>
      <c r="H5" s="1560"/>
      <c r="I5" s="1560"/>
      <c r="J5" s="1560"/>
    </row>
    <row r="6" spans="2:11" s="77" customFormat="1" x14ac:dyDescent="0.2">
      <c r="B6" s="103"/>
      <c r="C6" s="1455" t="s">
        <v>1013</v>
      </c>
      <c r="D6" s="1455"/>
      <c r="E6" s="1455"/>
      <c r="F6" s="1455"/>
      <c r="G6" s="1455"/>
      <c r="H6" s="1455"/>
      <c r="I6" s="1455"/>
      <c r="J6" s="1455"/>
    </row>
    <row r="7" spans="2:11" s="77" customFormat="1" ht="12.75" x14ac:dyDescent="0.2">
      <c r="B7" s="1456" t="s">
        <v>246</v>
      </c>
      <c r="C7" s="1503"/>
      <c r="D7" s="1503"/>
      <c r="E7" s="1503"/>
      <c r="F7" s="1503"/>
      <c r="G7" s="1503"/>
      <c r="H7" s="1503"/>
      <c r="I7" s="1503"/>
      <c r="J7" s="1503"/>
    </row>
    <row r="8" spans="2:11" s="77" customFormat="1" ht="12.75" customHeight="1" x14ac:dyDescent="0.2">
      <c r="B8" s="1461" t="s">
        <v>53</v>
      </c>
      <c r="C8" s="1462" t="s">
        <v>54</v>
      </c>
      <c r="D8" s="1479" t="s">
        <v>55</v>
      </c>
      <c r="E8" s="1479"/>
      <c r="F8" s="1480"/>
      <c r="G8" s="1559" t="s">
        <v>56</v>
      </c>
      <c r="H8" s="1458" t="s">
        <v>57</v>
      </c>
      <c r="I8" s="1459"/>
      <c r="J8" s="1459"/>
      <c r="K8" s="370"/>
    </row>
    <row r="9" spans="2:11" s="77" customFormat="1" ht="12.75" customHeight="1" x14ac:dyDescent="0.2">
      <c r="B9" s="1461"/>
      <c r="C9" s="1462"/>
      <c r="D9" s="1452" t="s">
        <v>1012</v>
      </c>
      <c r="E9" s="1452"/>
      <c r="F9" s="1453"/>
      <c r="G9" s="1561"/>
      <c r="H9" s="1452" t="s">
        <v>1012</v>
      </c>
      <c r="I9" s="1452"/>
      <c r="J9" s="1452"/>
      <c r="K9" s="370"/>
    </row>
    <row r="10" spans="2:11" s="78" customFormat="1" ht="36.6" customHeight="1" x14ac:dyDescent="0.2">
      <c r="B10" s="1461"/>
      <c r="C10" s="104" t="s">
        <v>58</v>
      </c>
      <c r="D10" s="85" t="s">
        <v>59</v>
      </c>
      <c r="E10" s="85" t="s">
        <v>60</v>
      </c>
      <c r="F10" s="105" t="s">
        <v>61</v>
      </c>
      <c r="G10" s="106" t="s">
        <v>62</v>
      </c>
      <c r="H10" s="85" t="s">
        <v>59</v>
      </c>
      <c r="I10" s="85" t="s">
        <v>60</v>
      </c>
      <c r="J10" s="85" t="s">
        <v>61</v>
      </c>
      <c r="K10" s="371"/>
    </row>
    <row r="11" spans="2:11" ht="11.45" customHeight="1" x14ac:dyDescent="0.2">
      <c r="B11" s="107">
        <v>1</v>
      </c>
      <c r="C11" s="108" t="s">
        <v>22</v>
      </c>
      <c r="D11" s="207"/>
      <c r="E11" s="207"/>
      <c r="F11" s="207"/>
      <c r="G11" s="519" t="s">
        <v>23</v>
      </c>
      <c r="H11" s="207"/>
      <c r="I11" s="207"/>
      <c r="J11" s="304"/>
      <c r="K11" s="133"/>
    </row>
    <row r="12" spans="2:11" x14ac:dyDescent="0.2">
      <c r="B12" s="107">
        <f t="shared" ref="B12:B54" si="0">B11+1</f>
        <v>2</v>
      </c>
      <c r="C12" s="110" t="s">
        <v>33</v>
      </c>
      <c r="D12" s="168"/>
      <c r="E12" s="168"/>
      <c r="F12" s="162">
        <f>SUM(D12:E12)</f>
        <v>0</v>
      </c>
      <c r="G12" s="325" t="s">
        <v>197</v>
      </c>
      <c r="H12" s="162">
        <v>107004</v>
      </c>
      <c r="I12" s="162">
        <v>73724</v>
      </c>
      <c r="J12" s="305">
        <f>SUM(H12:I12)</f>
        <v>180728</v>
      </c>
      <c r="K12" s="133"/>
    </row>
    <row r="13" spans="2:11" x14ac:dyDescent="0.2">
      <c r="B13" s="107">
        <f t="shared" si="0"/>
        <v>3</v>
      </c>
      <c r="C13" s="110" t="s">
        <v>34</v>
      </c>
      <c r="D13" s="168"/>
      <c r="E13" s="168"/>
      <c r="F13" s="162">
        <f>SUM(D13:E13)</f>
        <v>0</v>
      </c>
      <c r="G13" s="505" t="s">
        <v>198</v>
      </c>
      <c r="H13" s="162">
        <v>18786</v>
      </c>
      <c r="I13" s="162">
        <v>15794</v>
      </c>
      <c r="J13" s="305">
        <f>SUM(H13:I13)</f>
        <v>34580</v>
      </c>
      <c r="K13" s="133"/>
    </row>
    <row r="14" spans="2:11" x14ac:dyDescent="0.2">
      <c r="B14" s="107">
        <f t="shared" si="0"/>
        <v>4</v>
      </c>
      <c r="C14" s="110" t="s">
        <v>1206</v>
      </c>
      <c r="D14" s="168"/>
      <c r="E14" s="168"/>
      <c r="F14" s="162">
        <f>SUM(D14:E14)</f>
        <v>0</v>
      </c>
      <c r="G14" s="325" t="s">
        <v>199</v>
      </c>
      <c r="H14" s="162">
        <v>7745</v>
      </c>
      <c r="I14" s="162">
        <v>60402</v>
      </c>
      <c r="J14" s="305">
        <f>SUM(H14:I14)</f>
        <v>68147</v>
      </c>
      <c r="K14" s="133"/>
    </row>
    <row r="15" spans="2:11" ht="12" customHeight="1" x14ac:dyDescent="0.2">
      <c r="B15" s="107">
        <f t="shared" si="0"/>
        <v>5</v>
      </c>
      <c r="C15" s="82"/>
      <c r="D15" s="168"/>
      <c r="E15" s="168"/>
      <c r="F15" s="162"/>
      <c r="G15" s="325"/>
      <c r="H15" s="168"/>
      <c r="I15" s="168"/>
      <c r="J15" s="305"/>
      <c r="K15" s="133"/>
    </row>
    <row r="16" spans="2:11" x14ac:dyDescent="0.2">
      <c r="B16" s="107">
        <f t="shared" si="0"/>
        <v>6</v>
      </c>
      <c r="C16" s="110" t="s">
        <v>35</v>
      </c>
      <c r="D16" s="168"/>
      <c r="E16" s="168"/>
      <c r="F16" s="162">
        <f>SUM(D16:E16)</f>
        <v>0</v>
      </c>
      <c r="G16" s="325" t="s">
        <v>26</v>
      </c>
      <c r="H16" s="166">
        <v>0</v>
      </c>
      <c r="I16" s="166">
        <v>0</v>
      </c>
      <c r="J16" s="305">
        <f>H16+I16</f>
        <v>0</v>
      </c>
      <c r="K16" s="133"/>
    </row>
    <row r="17" spans="2:11" x14ac:dyDescent="0.2">
      <c r="B17" s="107">
        <f t="shared" si="0"/>
        <v>7</v>
      </c>
      <c r="C17" s="110"/>
      <c r="D17" s="168"/>
      <c r="E17" s="168"/>
      <c r="F17" s="162"/>
      <c r="G17" s="325" t="s">
        <v>28</v>
      </c>
      <c r="H17" s="166"/>
      <c r="I17" s="166"/>
      <c r="J17" s="305"/>
      <c r="K17" s="133"/>
    </row>
    <row r="18" spans="2:11" x14ac:dyDescent="0.2">
      <c r="B18" s="107">
        <f t="shared" si="0"/>
        <v>8</v>
      </c>
      <c r="C18" s="110" t="s">
        <v>36</v>
      </c>
      <c r="D18" s="168"/>
      <c r="E18" s="168"/>
      <c r="F18" s="162">
        <f>SUM(D18:E18)</f>
        <v>0</v>
      </c>
      <c r="G18" s="325" t="s">
        <v>388</v>
      </c>
      <c r="H18" s="166">
        <f>mc.pe.átad!E70</f>
        <v>0</v>
      </c>
      <c r="I18" s="166">
        <f>mc.pe.átad!F70</f>
        <v>0</v>
      </c>
      <c r="J18" s="166">
        <f>mc.pe.átad!G70</f>
        <v>0</v>
      </c>
      <c r="K18" s="133"/>
    </row>
    <row r="19" spans="2:11" x14ac:dyDescent="0.2">
      <c r="B19" s="107">
        <f t="shared" si="0"/>
        <v>9</v>
      </c>
      <c r="C19" s="113" t="s">
        <v>37</v>
      </c>
      <c r="D19" s="203"/>
      <c r="E19" s="203"/>
      <c r="F19" s="203"/>
      <c r="G19" s="325" t="s">
        <v>387</v>
      </c>
      <c r="H19" s="166">
        <f>mc.pe.átad!E77</f>
        <v>13848</v>
      </c>
      <c r="I19" s="166">
        <f>mc.pe.átad!F77</f>
        <v>0</v>
      </c>
      <c r="J19" s="166">
        <f>mc.pe.átad!G77</f>
        <v>13848</v>
      </c>
      <c r="K19" s="133"/>
    </row>
    <row r="20" spans="2:11" x14ac:dyDescent="0.2">
      <c r="B20" s="107">
        <f t="shared" si="0"/>
        <v>10</v>
      </c>
      <c r="C20" s="73" t="s">
        <v>176</v>
      </c>
      <c r="D20" s="203">
        <v>15</v>
      </c>
      <c r="E20" s="203">
        <v>402</v>
      </c>
      <c r="F20" s="203">
        <f>SUM(D20:E20)</f>
        <v>417</v>
      </c>
      <c r="G20" s="325" t="s">
        <v>204</v>
      </c>
      <c r="H20" s="166"/>
      <c r="I20" s="166"/>
      <c r="J20" s="307"/>
      <c r="K20" s="133"/>
    </row>
    <row r="21" spans="2:11" x14ac:dyDescent="0.2">
      <c r="B21" s="107">
        <f t="shared" si="0"/>
        <v>11</v>
      </c>
      <c r="D21" s="203"/>
      <c r="E21" s="203"/>
      <c r="F21" s="203"/>
      <c r="G21" s="325" t="s">
        <v>380</v>
      </c>
      <c r="H21" s="166"/>
      <c r="I21" s="166"/>
      <c r="J21" s="307"/>
      <c r="K21" s="133"/>
    </row>
    <row r="22" spans="2:11" s="79" customFormat="1" x14ac:dyDescent="0.2">
      <c r="B22" s="107">
        <f t="shared" si="0"/>
        <v>12</v>
      </c>
      <c r="C22" s="100" t="s">
        <v>39</v>
      </c>
      <c r="D22" s="203"/>
      <c r="E22" s="203"/>
      <c r="F22" s="203"/>
      <c r="G22" s="325" t="s">
        <v>381</v>
      </c>
      <c r="H22" s="166"/>
      <c r="I22" s="166"/>
      <c r="J22" s="307"/>
      <c r="K22" s="372"/>
    </row>
    <row r="23" spans="2:11" s="79" customFormat="1" x14ac:dyDescent="0.2">
      <c r="B23" s="107">
        <f t="shared" si="0"/>
        <v>13</v>
      </c>
      <c r="C23" s="100" t="s">
        <v>40</v>
      </c>
      <c r="D23" s="203"/>
      <c r="E23" s="203"/>
      <c r="F23" s="203"/>
      <c r="G23" s="369"/>
      <c r="H23" s="166"/>
      <c r="I23" s="166"/>
      <c r="J23" s="307"/>
      <c r="K23" s="372"/>
    </row>
    <row r="24" spans="2:11" x14ac:dyDescent="0.2">
      <c r="B24" s="107">
        <f t="shared" si="0"/>
        <v>14</v>
      </c>
      <c r="C24" s="110" t="s">
        <v>41</v>
      </c>
      <c r="D24" s="506"/>
      <c r="E24" s="506"/>
      <c r="F24" s="506"/>
      <c r="G24" s="507" t="s">
        <v>63</v>
      </c>
      <c r="H24" s="204">
        <f>SUM(H12:H22)</f>
        <v>147383</v>
      </c>
      <c r="I24" s="204">
        <f>SUM(I12:I22)</f>
        <v>149920</v>
      </c>
      <c r="J24" s="308">
        <f>SUM(J12:J22)</f>
        <v>297303</v>
      </c>
      <c r="K24" s="133"/>
    </row>
    <row r="25" spans="2:11" x14ac:dyDescent="0.2">
      <c r="B25" s="107">
        <f t="shared" si="0"/>
        <v>15</v>
      </c>
      <c r="C25" s="110" t="s">
        <v>42</v>
      </c>
      <c r="D25" s="203"/>
      <c r="E25" s="203"/>
      <c r="F25" s="203"/>
      <c r="G25" s="369"/>
      <c r="H25" s="166"/>
      <c r="I25" s="166"/>
      <c r="J25" s="307"/>
      <c r="K25" s="133"/>
    </row>
    <row r="26" spans="2:11" x14ac:dyDescent="0.2">
      <c r="B26" s="107">
        <f t="shared" si="0"/>
        <v>16</v>
      </c>
      <c r="C26" s="73" t="s">
        <v>43</v>
      </c>
      <c r="D26" s="387"/>
      <c r="E26" s="387"/>
      <c r="F26" s="387"/>
      <c r="G26" s="508" t="s">
        <v>32</v>
      </c>
      <c r="H26" s="206"/>
      <c r="I26" s="206"/>
      <c r="J26" s="307"/>
      <c r="K26" s="133"/>
    </row>
    <row r="27" spans="2:11" x14ac:dyDescent="0.2">
      <c r="B27" s="107">
        <f t="shared" si="0"/>
        <v>17</v>
      </c>
      <c r="C27" s="110" t="s">
        <v>44</v>
      </c>
      <c r="D27" s="162"/>
      <c r="E27" s="162"/>
      <c r="F27" s="162"/>
      <c r="G27" s="325" t="s">
        <v>208</v>
      </c>
      <c r="H27" s="166">
        <f>'felhalm. kiad.  '!H105</f>
        <v>1930</v>
      </c>
      <c r="I27" s="166">
        <f>'felhalm. kiad.  '!I105</f>
        <v>1270</v>
      </c>
      <c r="J27" s="307">
        <f>SUM(H27:I27)</f>
        <v>3200</v>
      </c>
      <c r="K27" s="133"/>
    </row>
    <row r="28" spans="2:11" x14ac:dyDescent="0.2">
      <c r="B28" s="107">
        <f t="shared" si="0"/>
        <v>18</v>
      </c>
      <c r="C28" s="110"/>
      <c r="D28" s="162"/>
      <c r="E28" s="162"/>
      <c r="F28" s="162"/>
      <c r="G28" s="325" t="s">
        <v>29</v>
      </c>
      <c r="H28" s="166"/>
      <c r="I28" s="166"/>
      <c r="J28" s="307"/>
      <c r="K28" s="133"/>
    </row>
    <row r="29" spans="2:11" x14ac:dyDescent="0.2">
      <c r="B29" s="107">
        <f t="shared" si="0"/>
        <v>19</v>
      </c>
      <c r="C29" s="100" t="s">
        <v>47</v>
      </c>
      <c r="D29" s="162"/>
      <c r="E29" s="162"/>
      <c r="F29" s="162"/>
      <c r="G29" s="325" t="s">
        <v>30</v>
      </c>
      <c r="H29" s="166"/>
      <c r="I29" s="166"/>
      <c r="J29" s="307"/>
      <c r="K29" s="133"/>
    </row>
    <row r="30" spans="2:11" s="79" customFormat="1" x14ac:dyDescent="0.2">
      <c r="B30" s="107">
        <f t="shared" si="0"/>
        <v>20</v>
      </c>
      <c r="C30" s="100" t="s">
        <v>45</v>
      </c>
      <c r="D30" s="162"/>
      <c r="E30" s="162"/>
      <c r="F30" s="162"/>
      <c r="G30" s="325" t="s">
        <v>389</v>
      </c>
      <c r="H30" s="166"/>
      <c r="I30" s="166"/>
      <c r="J30" s="307"/>
      <c r="K30" s="372"/>
    </row>
    <row r="31" spans="2:11" x14ac:dyDescent="0.2">
      <c r="B31" s="107">
        <f t="shared" si="0"/>
        <v>21</v>
      </c>
      <c r="D31" s="162"/>
      <c r="E31" s="162"/>
      <c r="F31" s="162"/>
      <c r="G31" s="325" t="s">
        <v>386</v>
      </c>
      <c r="H31" s="166"/>
      <c r="I31" s="166"/>
      <c r="J31" s="307"/>
      <c r="K31" s="133"/>
    </row>
    <row r="32" spans="2:11" s="9" customFormat="1" x14ac:dyDescent="0.2">
      <c r="B32" s="107">
        <f t="shared" si="0"/>
        <v>22</v>
      </c>
      <c r="C32" s="117" t="s">
        <v>49</v>
      </c>
      <c r="D32" s="203">
        <f>D13+D14+D16+D18+D20+D23+D24+D25+D26+D27+D29+D30</f>
        <v>15</v>
      </c>
      <c r="E32" s="203">
        <f>E13+E14+E16+E18+E20+E23+E24+E25+E26+E27+E29+E30</f>
        <v>402</v>
      </c>
      <c r="F32" s="203">
        <f>F13+F14+F16+F18+F20+F23+F24+F25+F26+F27+F29+F30</f>
        <v>417</v>
      </c>
      <c r="G32" s="325" t="s">
        <v>382</v>
      </c>
      <c r="H32" s="164"/>
      <c r="I32" s="164"/>
      <c r="J32" s="307"/>
      <c r="K32" s="331"/>
    </row>
    <row r="33" spans="2:11" x14ac:dyDescent="0.2">
      <c r="B33" s="107">
        <f t="shared" si="0"/>
        <v>23</v>
      </c>
      <c r="C33" s="118" t="s">
        <v>64</v>
      </c>
      <c r="D33" s="205"/>
      <c r="E33" s="205"/>
      <c r="F33" s="205"/>
      <c r="G33" s="1123" t="s">
        <v>65</v>
      </c>
      <c r="H33" s="205">
        <f>SUM(H27:H32)</f>
        <v>1930</v>
      </c>
      <c r="I33" s="205">
        <f>SUM(I27:I32)</f>
        <v>1270</v>
      </c>
      <c r="J33" s="309">
        <f>SUM(J27:J31)</f>
        <v>3200</v>
      </c>
      <c r="K33" s="133"/>
    </row>
    <row r="34" spans="2:11" x14ac:dyDescent="0.2">
      <c r="B34" s="107">
        <f t="shared" si="0"/>
        <v>24</v>
      </c>
      <c r="C34" s="121" t="s">
        <v>48</v>
      </c>
      <c r="D34" s="206">
        <f>SUM(D32:D33)</f>
        <v>15</v>
      </c>
      <c r="E34" s="206">
        <f>SUM(E32:E33)</f>
        <v>402</v>
      </c>
      <c r="F34" s="206">
        <f>SUM(F32:F33)</f>
        <v>417</v>
      </c>
      <c r="G34" s="509" t="s">
        <v>66</v>
      </c>
      <c r="H34" s="206">
        <f>H24+H33</f>
        <v>149313</v>
      </c>
      <c r="I34" s="206">
        <f>I24+I33</f>
        <v>151190</v>
      </c>
      <c r="J34" s="287">
        <f>J24+J33</f>
        <v>300503</v>
      </c>
      <c r="K34" s="133"/>
    </row>
    <row r="35" spans="2:11" x14ac:dyDescent="0.2">
      <c r="B35" s="107">
        <f t="shared" si="0"/>
        <v>25</v>
      </c>
      <c r="C35" s="123"/>
      <c r="D35" s="166"/>
      <c r="E35" s="166"/>
      <c r="F35" s="166"/>
      <c r="G35" s="369"/>
      <c r="H35" s="166"/>
      <c r="I35" s="166"/>
      <c r="J35" s="307"/>
      <c r="K35" s="133"/>
    </row>
    <row r="36" spans="2:11" x14ac:dyDescent="0.2">
      <c r="B36" s="107">
        <f t="shared" si="0"/>
        <v>26</v>
      </c>
      <c r="C36" s="123"/>
      <c r="D36" s="166"/>
      <c r="E36" s="166"/>
      <c r="F36" s="166"/>
      <c r="G36" s="507"/>
      <c r="H36" s="204"/>
      <c r="I36" s="204"/>
      <c r="J36" s="308"/>
      <c r="K36" s="133"/>
    </row>
    <row r="37" spans="2:11" s="9" customFormat="1" x14ac:dyDescent="0.2">
      <c r="B37" s="107">
        <f t="shared" si="0"/>
        <v>27</v>
      </c>
      <c r="C37" s="123"/>
      <c r="D37" s="166"/>
      <c r="E37" s="166"/>
      <c r="F37" s="166"/>
      <c r="G37" s="369"/>
      <c r="H37" s="166"/>
      <c r="I37" s="166"/>
      <c r="J37" s="307"/>
      <c r="K37" s="331"/>
    </row>
    <row r="38" spans="2:11" s="9" customFormat="1" x14ac:dyDescent="0.2">
      <c r="B38" s="465">
        <f t="shared" si="0"/>
        <v>28</v>
      </c>
      <c r="C38" s="81" t="s">
        <v>50</v>
      </c>
      <c r="D38" s="387"/>
      <c r="E38" s="387"/>
      <c r="F38" s="387"/>
      <c r="G38" s="508" t="s">
        <v>31</v>
      </c>
      <c r="H38" s="206"/>
      <c r="I38" s="206"/>
      <c r="J38" s="287"/>
      <c r="K38" s="331"/>
    </row>
    <row r="39" spans="2:11" s="9" customFormat="1" x14ac:dyDescent="0.2">
      <c r="B39" s="107">
        <f t="shared" si="0"/>
        <v>29</v>
      </c>
      <c r="C39" s="86" t="s">
        <v>598</v>
      </c>
      <c r="D39" s="387"/>
      <c r="E39" s="387"/>
      <c r="F39" s="387"/>
      <c r="G39" s="510" t="s">
        <v>4</v>
      </c>
      <c r="H39" s="132"/>
      <c r="J39" s="310"/>
      <c r="K39" s="331"/>
    </row>
    <row r="40" spans="2:11" s="9" customFormat="1" x14ac:dyDescent="0.2">
      <c r="B40" s="107">
        <f t="shared" si="0"/>
        <v>30</v>
      </c>
      <c r="C40" s="100" t="s">
        <v>700</v>
      </c>
      <c r="D40" s="387"/>
      <c r="E40" s="387"/>
      <c r="F40" s="387"/>
      <c r="G40" s="538" t="s">
        <v>3</v>
      </c>
      <c r="H40" s="206"/>
      <c r="I40" s="206"/>
      <c r="J40" s="287"/>
      <c r="K40" s="331"/>
    </row>
    <row r="41" spans="2:11" x14ac:dyDescent="0.2">
      <c r="B41" s="107">
        <f t="shared" si="0"/>
        <v>31</v>
      </c>
      <c r="C41" s="75" t="s">
        <v>600</v>
      </c>
      <c r="D41" s="511"/>
      <c r="E41" s="511"/>
      <c r="F41" s="511"/>
      <c r="G41" s="325" t="s">
        <v>5</v>
      </c>
      <c r="H41" s="206"/>
      <c r="I41" s="206"/>
      <c r="J41" s="287"/>
      <c r="K41" s="133"/>
    </row>
    <row r="42" spans="2:11" x14ac:dyDescent="0.2">
      <c r="B42" s="107">
        <f t="shared" si="0"/>
        <v>32</v>
      </c>
      <c r="C42" s="75" t="s">
        <v>189</v>
      </c>
      <c r="D42" s="162"/>
      <c r="E42" s="162"/>
      <c r="F42" s="162"/>
      <c r="G42" s="325" t="s">
        <v>6</v>
      </c>
      <c r="H42" s="132"/>
      <c r="I42" s="132"/>
      <c r="J42" s="287"/>
      <c r="K42" s="133"/>
    </row>
    <row r="43" spans="2:11" x14ac:dyDescent="0.2">
      <c r="B43" s="107">
        <f t="shared" si="0"/>
        <v>33</v>
      </c>
      <c r="C43" s="338" t="s">
        <v>190</v>
      </c>
      <c r="D43" s="162">
        <v>20650</v>
      </c>
      <c r="E43" s="162"/>
      <c r="F43" s="162">
        <f>D43+E43</f>
        <v>20650</v>
      </c>
      <c r="G43" s="325" t="s">
        <v>7</v>
      </c>
      <c r="H43" s="132"/>
      <c r="I43" s="132"/>
      <c r="J43" s="287"/>
      <c r="K43" s="133"/>
    </row>
    <row r="44" spans="2:11" x14ac:dyDescent="0.2">
      <c r="B44" s="107">
        <f t="shared" si="0"/>
        <v>34</v>
      </c>
      <c r="C44" s="338" t="s">
        <v>699</v>
      </c>
      <c r="D44" s="162"/>
      <c r="E44" s="162"/>
      <c r="F44" s="162"/>
      <c r="G44" s="325"/>
      <c r="H44" s="132"/>
      <c r="I44" s="132"/>
      <c r="J44" s="287"/>
      <c r="K44" s="133"/>
    </row>
    <row r="45" spans="2:11" x14ac:dyDescent="0.2">
      <c r="B45" s="107">
        <f t="shared" si="0"/>
        <v>35</v>
      </c>
      <c r="C45" s="76" t="s">
        <v>601</v>
      </c>
      <c r="D45" s="162"/>
      <c r="E45" s="162"/>
      <c r="F45" s="162"/>
      <c r="G45" s="325" t="s">
        <v>8</v>
      </c>
      <c r="H45" s="206"/>
      <c r="I45" s="206"/>
      <c r="J45" s="307"/>
      <c r="K45" s="133"/>
    </row>
    <row r="46" spans="2:11" x14ac:dyDescent="0.2">
      <c r="B46" s="107">
        <f t="shared" si="0"/>
        <v>36</v>
      </c>
      <c r="C46" s="76" t="s">
        <v>602</v>
      </c>
      <c r="D46" s="387"/>
      <c r="E46" s="387"/>
      <c r="F46" s="387"/>
      <c r="G46" s="325" t="s">
        <v>9</v>
      </c>
      <c r="H46" s="206"/>
      <c r="I46" s="206"/>
      <c r="J46" s="307"/>
      <c r="K46" s="133"/>
    </row>
    <row r="47" spans="2:11" x14ac:dyDescent="0.2">
      <c r="B47" s="107">
        <f t="shared" si="0"/>
        <v>37</v>
      </c>
      <c r="C47" s="75" t="s">
        <v>193</v>
      </c>
      <c r="D47" s="162"/>
      <c r="E47" s="162"/>
      <c r="F47" s="162"/>
      <c r="G47" s="325" t="s">
        <v>10</v>
      </c>
      <c r="H47" s="166"/>
      <c r="I47" s="166"/>
      <c r="J47" s="307"/>
      <c r="K47" s="133"/>
    </row>
    <row r="48" spans="2:11" x14ac:dyDescent="0.2">
      <c r="B48" s="107">
        <f t="shared" si="0"/>
        <v>38</v>
      </c>
      <c r="C48" s="338" t="s">
        <v>194</v>
      </c>
      <c r="D48" s="162">
        <f>H24-(D34+D43)</f>
        <v>126718</v>
      </c>
      <c r="E48" s="162">
        <f>I24-(E34+E43)</f>
        <v>149518</v>
      </c>
      <c r="F48" s="162">
        <f>J24-(F34+F43)</f>
        <v>276236</v>
      </c>
      <c r="G48" s="325" t="s">
        <v>11</v>
      </c>
      <c r="H48" s="166"/>
      <c r="I48" s="166"/>
      <c r="J48" s="307"/>
      <c r="K48" s="133"/>
    </row>
    <row r="49" spans="2:11" x14ac:dyDescent="0.2">
      <c r="B49" s="107">
        <f t="shared" si="0"/>
        <v>39</v>
      </c>
      <c r="C49" s="338" t="s">
        <v>195</v>
      </c>
      <c r="D49" s="162">
        <f>H33-D33</f>
        <v>1930</v>
      </c>
      <c r="E49" s="162">
        <f>I33-E33</f>
        <v>1270</v>
      </c>
      <c r="F49" s="162">
        <f>J33-F33</f>
        <v>3200</v>
      </c>
      <c r="G49" s="325" t="s">
        <v>12</v>
      </c>
      <c r="H49" s="166"/>
      <c r="I49" s="166"/>
      <c r="J49" s="307"/>
      <c r="K49" s="133"/>
    </row>
    <row r="50" spans="2:11" x14ac:dyDescent="0.2">
      <c r="B50" s="107">
        <f t="shared" si="0"/>
        <v>40</v>
      </c>
      <c r="C50" s="75" t="s">
        <v>1</v>
      </c>
      <c r="D50" s="162"/>
      <c r="E50" s="162"/>
      <c r="F50" s="162"/>
      <c r="G50" s="325" t="s">
        <v>13</v>
      </c>
      <c r="H50" s="166"/>
      <c r="I50" s="166"/>
      <c r="J50" s="307"/>
      <c r="K50" s="133"/>
    </row>
    <row r="51" spans="2:11" x14ac:dyDescent="0.2">
      <c r="B51" s="107">
        <f t="shared" si="0"/>
        <v>41</v>
      </c>
      <c r="C51" s="75"/>
      <c r="D51" s="162"/>
      <c r="E51" s="162"/>
      <c r="F51" s="162"/>
      <c r="G51" s="325" t="s">
        <v>14</v>
      </c>
      <c r="H51" s="166"/>
      <c r="I51" s="166"/>
      <c r="J51" s="307"/>
      <c r="K51" s="133"/>
    </row>
    <row r="52" spans="2:11" x14ac:dyDescent="0.2">
      <c r="B52" s="107">
        <f t="shared" si="0"/>
        <v>42</v>
      </c>
      <c r="C52" s="75"/>
      <c r="D52" s="162"/>
      <c r="E52" s="162"/>
      <c r="F52" s="162"/>
      <c r="G52" s="325" t="s">
        <v>15</v>
      </c>
      <c r="H52" s="166"/>
      <c r="I52" s="166"/>
      <c r="J52" s="307"/>
      <c r="K52" s="133"/>
    </row>
    <row r="53" spans="2:11" ht="12" thickBot="1" x14ac:dyDescent="0.25">
      <c r="B53" s="107">
        <f t="shared" si="0"/>
        <v>43</v>
      </c>
      <c r="C53" s="121" t="s">
        <v>390</v>
      </c>
      <c r="D53" s="387">
        <f>SUM(D39:D51)</f>
        <v>149298</v>
      </c>
      <c r="E53" s="387">
        <f>SUM(E39:E51)</f>
        <v>150788</v>
      </c>
      <c r="F53" s="387">
        <f>SUM(F39:F51)</f>
        <v>300086</v>
      </c>
      <c r="G53" s="508" t="s">
        <v>383</v>
      </c>
      <c r="H53" s="206">
        <f>SUM(H39:H52)</f>
        <v>0</v>
      </c>
      <c r="I53" s="206">
        <f>SUM(I39:I52)</f>
        <v>0</v>
      </c>
      <c r="J53" s="287">
        <f>SUM(J39:J52)</f>
        <v>0</v>
      </c>
      <c r="K53" s="133"/>
    </row>
    <row r="54" spans="2:11" ht="12" thickBot="1" x14ac:dyDescent="0.25">
      <c r="B54" s="548">
        <f t="shared" si="0"/>
        <v>44</v>
      </c>
      <c r="C54" s="600" t="s">
        <v>385</v>
      </c>
      <c r="D54" s="551">
        <f>D34+D53</f>
        <v>149313</v>
      </c>
      <c r="E54" s="585">
        <f>E34+E53</f>
        <v>151190</v>
      </c>
      <c r="F54" s="1108">
        <f>F34+F53</f>
        <v>300503</v>
      </c>
      <c r="G54" s="541" t="s">
        <v>384</v>
      </c>
      <c r="H54" s="599">
        <f>H34+H53</f>
        <v>149313</v>
      </c>
      <c r="I54" s="599">
        <f>I34+I53</f>
        <v>151190</v>
      </c>
      <c r="J54" s="552">
        <f>J34+J53</f>
        <v>300503</v>
      </c>
      <c r="K54" s="165"/>
    </row>
    <row r="55" spans="2:11" x14ac:dyDescent="0.2">
      <c r="C55" s="126"/>
      <c r="D55" s="125"/>
      <c r="E55" s="125"/>
      <c r="F55" s="125"/>
      <c r="G55" s="125"/>
      <c r="H55" s="125"/>
      <c r="I55" s="125"/>
      <c r="J55" s="125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74"/>
  <sheetViews>
    <sheetView zoomScale="130" zoomScaleNormal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9" customWidth="1"/>
    <col min="2" max="2" width="4.85546875" style="191" customWidth="1"/>
    <col min="3" max="3" width="34.28515625" style="198" customWidth="1"/>
    <col min="4" max="4" width="5.85546875" style="199" customWidth="1"/>
    <col min="5" max="5" width="6.7109375" style="200" customWidth="1"/>
    <col min="6" max="6" width="5.85546875" style="200" customWidth="1"/>
    <col min="7" max="7" width="6.42578125" style="200" customWidth="1"/>
    <col min="8" max="8" width="5.42578125" style="200" customWidth="1"/>
    <col min="9" max="9" width="6.42578125" style="200" customWidth="1"/>
    <col min="10" max="10" width="5.7109375" style="200" customWidth="1"/>
    <col min="11" max="11" width="5.5703125" style="200" customWidth="1"/>
    <col min="12" max="12" width="6" style="200" customWidth="1"/>
    <col min="13" max="15" width="5.85546875" style="200" customWidth="1"/>
    <col min="16" max="16" width="4.7109375" style="200" customWidth="1"/>
    <col min="17" max="17" width="5" style="200" customWidth="1"/>
    <col min="18" max="18" width="6.5703125" style="200" bestFit="1" customWidth="1"/>
    <col min="19" max="19" width="12.85546875" style="190" customWidth="1"/>
    <col min="20" max="22" width="9.140625" style="190"/>
    <col min="23" max="16384" width="9.140625" style="39"/>
  </cols>
  <sheetData>
    <row r="1" spans="1:22" ht="12.75" x14ac:dyDescent="0.2">
      <c r="B1" s="1564" t="s">
        <v>1272</v>
      </c>
      <c r="C1" s="1565"/>
      <c r="D1" s="1565"/>
      <c r="E1" s="1565"/>
      <c r="F1" s="1565"/>
      <c r="G1" s="1565"/>
      <c r="H1" s="1565"/>
      <c r="I1" s="1565"/>
      <c r="J1" s="1565"/>
      <c r="K1" s="1565"/>
      <c r="L1" s="1565"/>
      <c r="M1" s="1565"/>
      <c r="N1" s="1565"/>
      <c r="O1" s="1565"/>
      <c r="P1" s="1565"/>
      <c r="Q1" s="1565"/>
      <c r="R1" s="1565"/>
    </row>
    <row r="2" spans="1:22" ht="12.75" x14ac:dyDescent="0.2">
      <c r="B2" s="1566" t="s">
        <v>73</v>
      </c>
      <c r="C2" s="1567"/>
      <c r="D2" s="1567"/>
      <c r="E2" s="1567"/>
      <c r="F2" s="1567"/>
      <c r="G2" s="1567"/>
      <c r="H2" s="1567"/>
      <c r="I2" s="1567"/>
      <c r="J2" s="1567"/>
      <c r="K2" s="1567"/>
      <c r="L2" s="1567"/>
      <c r="M2" s="1567"/>
      <c r="N2" s="1567"/>
      <c r="O2" s="1567"/>
      <c r="P2" s="1567"/>
      <c r="Q2" s="1567"/>
      <c r="R2" s="1567"/>
    </row>
    <row r="3" spans="1:22" ht="12.75" x14ac:dyDescent="0.2">
      <c r="A3" s="40"/>
      <c r="B3" s="1455" t="s">
        <v>1040</v>
      </c>
      <c r="C3" s="1565"/>
      <c r="D3" s="1565"/>
      <c r="E3" s="1565"/>
      <c r="F3" s="1565"/>
      <c r="G3" s="1565"/>
      <c r="H3" s="1565"/>
      <c r="I3" s="1565"/>
      <c r="J3" s="1565"/>
      <c r="K3" s="1565"/>
      <c r="L3" s="1565"/>
      <c r="M3" s="1565"/>
      <c r="N3" s="1565"/>
      <c r="O3" s="1565"/>
      <c r="P3" s="1565"/>
      <c r="Q3" s="1565"/>
      <c r="R3" s="1565"/>
    </row>
    <row r="4" spans="1:22" x14ac:dyDescent="0.2">
      <c r="A4" s="40"/>
      <c r="C4" s="1581" t="s">
        <v>246</v>
      </c>
      <c r="D4" s="1581"/>
      <c r="E4" s="1581"/>
      <c r="F4" s="1581"/>
      <c r="G4" s="1581"/>
      <c r="H4" s="1581"/>
      <c r="I4" s="1581"/>
      <c r="J4" s="1581"/>
      <c r="K4" s="1581"/>
      <c r="L4" s="1581"/>
      <c r="M4" s="1581"/>
      <c r="N4" s="1581"/>
      <c r="O4" s="1581"/>
      <c r="P4" s="1581"/>
      <c r="Q4" s="1581"/>
      <c r="R4" s="1581"/>
    </row>
    <row r="5" spans="1:22" x14ac:dyDescent="0.2">
      <c r="A5" s="498"/>
      <c r="B5" s="1568" t="s">
        <v>410</v>
      </c>
      <c r="C5" s="496" t="s">
        <v>54</v>
      </c>
      <c r="D5" s="1573" t="s">
        <v>55</v>
      </c>
      <c r="E5" s="1563"/>
      <c r="F5" s="1573" t="s">
        <v>56</v>
      </c>
      <c r="G5" s="1563"/>
      <c r="H5" s="1573" t="s">
        <v>513</v>
      </c>
      <c r="I5" s="1563"/>
      <c r="J5" s="1573" t="s">
        <v>411</v>
      </c>
      <c r="K5" s="1563"/>
      <c r="L5" s="1562" t="s">
        <v>412</v>
      </c>
      <c r="M5" s="1563"/>
      <c r="N5" s="1562" t="s">
        <v>413</v>
      </c>
      <c r="O5" s="1563"/>
      <c r="P5" s="1562" t="s">
        <v>514</v>
      </c>
      <c r="Q5" s="1563"/>
      <c r="R5" s="336" t="s">
        <v>521</v>
      </c>
    </row>
    <row r="6" spans="1:22" ht="12.75" x14ac:dyDescent="0.2">
      <c r="A6" s="498"/>
      <c r="B6" s="1569"/>
      <c r="C6" s="497"/>
      <c r="D6" s="1582" t="s">
        <v>1012</v>
      </c>
      <c r="E6" s="1583"/>
      <c r="F6" s="1583"/>
      <c r="G6" s="1583"/>
      <c r="H6" s="1583"/>
      <c r="I6" s="1583"/>
      <c r="J6" s="1583"/>
      <c r="K6" s="1583"/>
      <c r="L6" s="1583"/>
      <c r="M6" s="1583"/>
      <c r="N6" s="1583"/>
      <c r="O6" s="1583"/>
      <c r="P6" s="1583"/>
      <c r="Q6" s="1583"/>
      <c r="R6" s="1584"/>
    </row>
    <row r="7" spans="1:22" ht="24.95" customHeight="1" x14ac:dyDescent="0.2">
      <c r="A7" s="498"/>
      <c r="B7" s="1569"/>
      <c r="C7" s="1586" t="s">
        <v>78</v>
      </c>
      <c r="D7" s="1571" t="s">
        <v>393</v>
      </c>
      <c r="E7" s="1572"/>
      <c r="F7" s="1585" t="s">
        <v>20</v>
      </c>
      <c r="G7" s="1585"/>
      <c r="H7" s="1585" t="s">
        <v>391</v>
      </c>
      <c r="I7" s="1585"/>
      <c r="J7" s="1572" t="s">
        <v>400</v>
      </c>
      <c r="K7" s="1572"/>
      <c r="L7" s="1572" t="s">
        <v>399</v>
      </c>
      <c r="M7" s="1572"/>
      <c r="N7" s="1574" t="s">
        <v>225</v>
      </c>
      <c r="O7" s="1575"/>
      <c r="P7" s="1572" t="s">
        <v>392</v>
      </c>
      <c r="Q7" s="1572"/>
      <c r="R7" s="1578" t="s">
        <v>463</v>
      </c>
    </row>
    <row r="8" spans="1:22" ht="26.25" customHeight="1" x14ac:dyDescent="0.2">
      <c r="A8" s="498"/>
      <c r="B8" s="1569"/>
      <c r="C8" s="1587"/>
      <c r="D8" s="1571"/>
      <c r="E8" s="1572"/>
      <c r="F8" s="1585"/>
      <c r="G8" s="1585"/>
      <c r="H8" s="1585"/>
      <c r="I8" s="1585"/>
      <c r="J8" s="1572"/>
      <c r="K8" s="1572"/>
      <c r="L8" s="1572"/>
      <c r="M8" s="1572"/>
      <c r="N8" s="1576"/>
      <c r="O8" s="1577"/>
      <c r="P8" s="1572"/>
      <c r="Q8" s="1572"/>
      <c r="R8" s="1579"/>
      <c r="S8" s="477"/>
      <c r="T8" s="197"/>
    </row>
    <row r="9" spans="1:22" s="161" customFormat="1" ht="40.9" customHeight="1" x14ac:dyDescent="0.15">
      <c r="A9" s="499"/>
      <c r="B9" s="1570"/>
      <c r="C9" s="1588"/>
      <c r="D9" s="192" t="s">
        <v>59</v>
      </c>
      <c r="E9" s="193" t="s">
        <v>60</v>
      </c>
      <c r="F9" s="194" t="s">
        <v>59</v>
      </c>
      <c r="G9" s="193" t="s">
        <v>60</v>
      </c>
      <c r="H9" s="194" t="s">
        <v>59</v>
      </c>
      <c r="I9" s="193" t="s">
        <v>60</v>
      </c>
      <c r="J9" s="194" t="s">
        <v>59</v>
      </c>
      <c r="K9" s="194" t="s">
        <v>60</v>
      </c>
      <c r="L9" s="194" t="s">
        <v>59</v>
      </c>
      <c r="M9" s="193" t="s">
        <v>60</v>
      </c>
      <c r="N9" s="194" t="s">
        <v>59</v>
      </c>
      <c r="O9" s="193" t="s">
        <v>60</v>
      </c>
      <c r="P9" s="194" t="s">
        <v>59</v>
      </c>
      <c r="Q9" s="194" t="s">
        <v>60</v>
      </c>
      <c r="R9" s="1580"/>
      <c r="S9" s="195"/>
      <c r="T9" s="195"/>
      <c r="U9" s="195"/>
      <c r="V9" s="195"/>
    </row>
    <row r="10" spans="1:22" s="161" customFormat="1" ht="21" customHeight="1" x14ac:dyDescent="0.15">
      <c r="A10" s="499"/>
      <c r="B10" s="545" t="s">
        <v>420</v>
      </c>
      <c r="C10" s="494" t="s">
        <v>869</v>
      </c>
      <c r="D10" s="730"/>
      <c r="E10" s="729"/>
      <c r="F10" s="719"/>
      <c r="G10" s="729"/>
      <c r="H10" s="478">
        <v>137555</v>
      </c>
      <c r="I10" s="479"/>
      <c r="J10" s="478"/>
      <c r="K10" s="479"/>
      <c r="L10" s="1043"/>
      <c r="M10" s="479"/>
      <c r="N10" s="478"/>
      <c r="O10" s="479"/>
      <c r="P10" s="478"/>
      <c r="Q10" s="479"/>
      <c r="R10" s="484">
        <f t="shared" ref="R10:R12" si="0">SUM(D10:Q10)</f>
        <v>137555</v>
      </c>
      <c r="S10" s="195"/>
      <c r="T10" s="195"/>
      <c r="U10" s="195"/>
      <c r="V10" s="195"/>
    </row>
    <row r="11" spans="1:22" s="1051" customFormat="1" ht="21" customHeight="1" x14ac:dyDescent="0.2">
      <c r="A11" s="1102"/>
      <c r="B11" s="545" t="s">
        <v>428</v>
      </c>
      <c r="C11" s="494" t="s">
        <v>926</v>
      </c>
      <c r="D11" s="1042">
        <v>13950</v>
      </c>
      <c r="E11" s="478"/>
      <c r="F11" s="491">
        <v>3069</v>
      </c>
      <c r="G11" s="478"/>
      <c r="H11" s="491">
        <v>94346</v>
      </c>
      <c r="I11" s="478"/>
      <c r="J11" s="491"/>
      <c r="K11" s="1088"/>
      <c r="L11" s="491"/>
      <c r="M11" s="479"/>
      <c r="N11" s="478"/>
      <c r="O11" s="478"/>
      <c r="P11" s="491"/>
      <c r="Q11" s="478"/>
      <c r="R11" s="484">
        <f t="shared" si="0"/>
        <v>111365</v>
      </c>
      <c r="S11" s="1103"/>
      <c r="T11" s="1103"/>
      <c r="U11" s="1103"/>
      <c r="V11" s="1103"/>
    </row>
    <row r="12" spans="1:22" s="161" customFormat="1" ht="21" customHeight="1" x14ac:dyDescent="0.2">
      <c r="A12" s="499"/>
      <c r="B12" s="545" t="s">
        <v>429</v>
      </c>
      <c r="C12" s="483" t="s">
        <v>716</v>
      </c>
      <c r="D12" s="1089"/>
      <c r="E12" s="485"/>
      <c r="F12" s="486"/>
      <c r="G12" s="485"/>
      <c r="H12" s="1090">
        <v>1969</v>
      </c>
      <c r="I12" s="162"/>
      <c r="J12" s="1090"/>
      <c r="K12" s="1091"/>
      <c r="L12" s="486"/>
      <c r="M12" s="1092"/>
      <c r="N12" s="485"/>
      <c r="O12" s="485"/>
      <c r="P12" s="486"/>
      <c r="Q12" s="485"/>
      <c r="R12" s="484">
        <f t="shared" si="0"/>
        <v>1969</v>
      </c>
      <c r="S12" s="195"/>
      <c r="T12" s="195"/>
      <c r="U12" s="195"/>
      <c r="V12" s="195"/>
    </row>
    <row r="13" spans="1:22" s="161" customFormat="1" ht="24.75" customHeight="1" x14ac:dyDescent="0.2">
      <c r="A13" s="499"/>
      <c r="B13" s="545" t="s">
        <v>430</v>
      </c>
      <c r="C13" s="495" t="s">
        <v>927</v>
      </c>
      <c r="D13" s="1044">
        <v>4645</v>
      </c>
      <c r="E13" s="485"/>
      <c r="F13" s="1045">
        <v>1104</v>
      </c>
      <c r="G13" s="485"/>
      <c r="H13" s="1045">
        <v>68174</v>
      </c>
      <c r="I13" s="485"/>
      <c r="J13" s="1045"/>
      <c r="K13" s="1091"/>
      <c r="L13" s="486"/>
      <c r="M13" s="1092"/>
      <c r="N13" s="485"/>
      <c r="O13" s="485"/>
      <c r="P13" s="486"/>
      <c r="Q13" s="485"/>
      <c r="R13" s="484">
        <f>SUM(D13:Q13)</f>
        <v>73923</v>
      </c>
      <c r="S13" s="448"/>
      <c r="T13" s="449"/>
      <c r="U13" s="195"/>
      <c r="V13" s="195"/>
    </row>
    <row r="14" spans="1:22" s="161" customFormat="1" ht="15" customHeight="1" x14ac:dyDescent="0.2">
      <c r="A14" s="499"/>
      <c r="B14" s="545" t="s">
        <v>431</v>
      </c>
      <c r="C14" s="494" t="s">
        <v>823</v>
      </c>
      <c r="D14" s="1042"/>
      <c r="E14" s="479"/>
      <c r="F14" s="478"/>
      <c r="G14" s="479"/>
      <c r="H14" s="478">
        <v>7670</v>
      </c>
      <c r="I14" s="479"/>
      <c r="J14" s="478"/>
      <c r="K14" s="479"/>
      <c r="L14" s="1043"/>
      <c r="M14" s="479"/>
      <c r="N14" s="478"/>
      <c r="O14" s="479"/>
      <c r="P14" s="478"/>
      <c r="Q14" s="479"/>
      <c r="R14" s="607">
        <f t="shared" ref="R14" si="1">SUM(D14:Q14)</f>
        <v>7670</v>
      </c>
      <c r="S14" s="448"/>
      <c r="T14" s="449"/>
      <c r="U14" s="195"/>
      <c r="V14" s="195"/>
    </row>
    <row r="15" spans="1:22" s="161" customFormat="1" ht="20.25" customHeight="1" x14ac:dyDescent="0.2">
      <c r="A15" s="499"/>
      <c r="B15" s="545" t="s">
        <v>432</v>
      </c>
      <c r="C15" s="494" t="s">
        <v>832</v>
      </c>
      <c r="D15" s="1042">
        <v>5145</v>
      </c>
      <c r="E15" s="479"/>
      <c r="F15" s="478">
        <v>1389</v>
      </c>
      <c r="G15" s="479"/>
      <c r="H15" s="478">
        <v>6553</v>
      </c>
      <c r="I15" s="478"/>
      <c r="J15" s="1042"/>
      <c r="K15" s="479"/>
      <c r="L15" s="1043"/>
      <c r="M15" s="479"/>
      <c r="N15" s="478"/>
      <c r="O15" s="479"/>
      <c r="P15" s="478"/>
      <c r="Q15" s="479"/>
      <c r="R15" s="607">
        <f t="shared" ref="R15:R16" si="2">SUM(D15:Q15)</f>
        <v>13087</v>
      </c>
      <c r="S15" s="448"/>
      <c r="T15" s="449"/>
      <c r="U15" s="195"/>
      <c r="V15" s="195"/>
    </row>
    <row r="16" spans="1:22" s="161" customFormat="1" ht="20.25" customHeight="1" x14ac:dyDescent="0.2">
      <c r="A16" s="499"/>
      <c r="B16" s="545" t="s">
        <v>433</v>
      </c>
      <c r="C16" s="1054" t="s">
        <v>1031</v>
      </c>
      <c r="D16" s="1042"/>
      <c r="E16" s="479"/>
      <c r="F16" s="478"/>
      <c r="G16" s="479"/>
      <c r="H16" s="478">
        <v>7274</v>
      </c>
      <c r="I16" s="478"/>
      <c r="J16" s="1042"/>
      <c r="K16" s="479"/>
      <c r="L16" s="1043"/>
      <c r="M16" s="479"/>
      <c r="N16" s="478"/>
      <c r="O16" s="479"/>
      <c r="P16" s="478"/>
      <c r="Q16" s="479"/>
      <c r="R16" s="607">
        <f t="shared" si="2"/>
        <v>7274</v>
      </c>
      <c r="S16" s="448"/>
      <c r="T16" s="449"/>
      <c r="U16" s="195"/>
      <c r="V16" s="195"/>
    </row>
    <row r="17" spans="1:22" s="189" customFormat="1" ht="13.5" customHeight="1" x14ac:dyDescent="0.2">
      <c r="A17" s="500"/>
      <c r="B17" s="545" t="s">
        <v>434</v>
      </c>
      <c r="C17" s="40" t="s">
        <v>844</v>
      </c>
      <c r="D17" s="1089"/>
      <c r="E17" s="485"/>
      <c r="F17" s="486"/>
      <c r="G17" s="485"/>
      <c r="H17" s="1090"/>
      <c r="I17" s="478"/>
      <c r="J17" s="1096">
        <f>mc.pe.átad!E26</f>
        <v>1751</v>
      </c>
      <c r="K17" s="1271">
        <f>mc.pe.átad!F26-SUM(K52:K55)</f>
        <v>52978</v>
      </c>
      <c r="L17" s="1044">
        <f>mc.pe.átad!E63</f>
        <v>28006</v>
      </c>
      <c r="M17" s="1093">
        <f>mc.pe.átad!F63</f>
        <v>87540</v>
      </c>
      <c r="N17" s="485"/>
      <c r="O17" s="485"/>
      <c r="P17" s="486"/>
      <c r="Q17" s="485"/>
      <c r="R17" s="484">
        <f t="shared" ref="R17:R63" si="3">SUM(D17:Q17)</f>
        <v>170275</v>
      </c>
      <c r="S17" s="73"/>
      <c r="T17" s="190"/>
      <c r="U17" s="190"/>
      <c r="V17" s="190"/>
    </row>
    <row r="18" spans="1:22" s="189" customFormat="1" ht="13.5" customHeight="1" x14ac:dyDescent="0.2">
      <c r="A18" s="500"/>
      <c r="B18" s="545" t="s">
        <v>435</v>
      </c>
      <c r="C18" s="483" t="s">
        <v>761</v>
      </c>
      <c r="D18" s="1089"/>
      <c r="E18" s="485"/>
      <c r="F18" s="486"/>
      <c r="G18" s="485"/>
      <c r="H18" s="1090"/>
      <c r="I18" s="478"/>
      <c r="J18" s="1096"/>
      <c r="K18" s="1092"/>
      <c r="L18" s="485"/>
      <c r="M18" s="1092"/>
      <c r="N18" s="485"/>
      <c r="O18" s="485"/>
      <c r="P18" s="1045">
        <f>'ellátottak önk.'!E19</f>
        <v>2300</v>
      </c>
      <c r="Q18" s="1044"/>
      <c r="R18" s="484">
        <f t="shared" si="3"/>
        <v>2300</v>
      </c>
      <c r="S18" s="73"/>
      <c r="T18" s="190"/>
      <c r="U18" s="190"/>
      <c r="V18" s="190"/>
    </row>
    <row r="19" spans="1:22" s="189" customFormat="1" ht="13.5" customHeight="1" x14ac:dyDescent="0.2">
      <c r="A19" s="500"/>
      <c r="B19" s="545" t="s">
        <v>464</v>
      </c>
      <c r="C19" s="483" t="s">
        <v>835</v>
      </c>
      <c r="D19" s="1089"/>
      <c r="E19" s="485"/>
      <c r="F19" s="486"/>
      <c r="G19" s="485"/>
      <c r="H19" s="1090">
        <v>3906</v>
      </c>
      <c r="I19" s="478">
        <v>1691</v>
      </c>
      <c r="J19" s="1096"/>
      <c r="K19" s="1092"/>
      <c r="L19" s="485"/>
      <c r="M19" s="1092"/>
      <c r="N19" s="485"/>
      <c r="O19" s="485"/>
      <c r="P19" s="1045"/>
      <c r="Q19" s="1044"/>
      <c r="R19" s="484">
        <f t="shared" si="3"/>
        <v>5597</v>
      </c>
      <c r="S19" s="73"/>
      <c r="T19" s="190"/>
      <c r="U19" s="190"/>
      <c r="V19" s="190"/>
    </row>
    <row r="20" spans="1:22" s="189" customFormat="1" ht="13.5" customHeight="1" x14ac:dyDescent="0.2">
      <c r="A20" s="500"/>
      <c r="B20" s="545" t="s">
        <v>465</v>
      </c>
      <c r="C20" s="483" t="s">
        <v>722</v>
      </c>
      <c r="D20" s="1089"/>
      <c r="E20" s="485"/>
      <c r="F20" s="486"/>
      <c r="G20" s="485"/>
      <c r="H20" s="1090"/>
      <c r="I20" s="478"/>
      <c r="J20" s="1096"/>
      <c r="K20" s="1092"/>
      <c r="L20" s="485"/>
      <c r="M20" s="1092"/>
      <c r="N20" s="485"/>
      <c r="O20" s="485"/>
      <c r="P20" s="486"/>
      <c r="Q20" s="1044">
        <f>'ellátottak önk.'!F27</f>
        <v>4200</v>
      </c>
      <c r="R20" s="484">
        <f t="shared" si="3"/>
        <v>4200</v>
      </c>
      <c r="S20" s="73"/>
      <c r="T20" s="190"/>
      <c r="U20" s="190"/>
      <c r="V20" s="190"/>
    </row>
    <row r="21" spans="1:22" s="189" customFormat="1" ht="13.5" customHeight="1" x14ac:dyDescent="0.2">
      <c r="A21" s="500"/>
      <c r="B21" s="545" t="s">
        <v>466</v>
      </c>
      <c r="C21" s="483" t="s">
        <v>760</v>
      </c>
      <c r="D21" s="1089"/>
      <c r="E21" s="485"/>
      <c r="F21" s="486"/>
      <c r="G21" s="485"/>
      <c r="H21" s="1090"/>
      <c r="I21" s="478"/>
      <c r="J21" s="1096"/>
      <c r="K21" s="1092"/>
      <c r="L21" s="485"/>
      <c r="M21" s="1092"/>
      <c r="N21" s="485"/>
      <c r="O21" s="485"/>
      <c r="P21" s="486"/>
      <c r="Q21" s="1044">
        <f>'ellátottak önk.'!F18</f>
        <v>3609</v>
      </c>
      <c r="R21" s="484">
        <f t="shared" si="3"/>
        <v>3609</v>
      </c>
      <c r="S21" s="73"/>
      <c r="T21" s="190"/>
      <c r="U21" s="190"/>
      <c r="V21" s="190"/>
    </row>
    <row r="22" spans="1:22" s="189" customFormat="1" ht="13.5" customHeight="1" x14ac:dyDescent="0.2">
      <c r="A22" s="500"/>
      <c r="B22" s="545" t="s">
        <v>467</v>
      </c>
      <c r="C22" s="483" t="s">
        <v>836</v>
      </c>
      <c r="D22" s="1089"/>
      <c r="E22" s="485"/>
      <c r="F22" s="486"/>
      <c r="G22" s="485"/>
      <c r="H22" s="1090"/>
      <c r="I22" s="478"/>
      <c r="J22" s="1096"/>
      <c r="K22" s="1092"/>
      <c r="L22" s="485"/>
      <c r="M22" s="1092"/>
      <c r="N22" s="485"/>
      <c r="O22" s="485"/>
      <c r="P22" s="486"/>
      <c r="Q22" s="1044">
        <f>'ellátottak önk.'!F22</f>
        <v>1100</v>
      </c>
      <c r="R22" s="484">
        <f t="shared" si="3"/>
        <v>1100</v>
      </c>
      <c r="S22" s="73"/>
      <c r="T22" s="190"/>
      <c r="U22" s="190"/>
      <c r="V22" s="190"/>
    </row>
    <row r="23" spans="1:22" s="189" customFormat="1" ht="13.5" customHeight="1" x14ac:dyDescent="0.2">
      <c r="A23" s="500"/>
      <c r="B23" s="545" t="s">
        <v>468</v>
      </c>
      <c r="C23" s="483" t="s">
        <v>756</v>
      </c>
      <c r="D23" s="1089"/>
      <c r="E23" s="485"/>
      <c r="F23" s="486"/>
      <c r="G23" s="485"/>
      <c r="H23" s="1090"/>
      <c r="I23" s="478"/>
      <c r="J23" s="1096"/>
      <c r="K23" s="1092"/>
      <c r="L23" s="485"/>
      <c r="M23" s="1092"/>
      <c r="N23" s="485"/>
      <c r="O23" s="485"/>
      <c r="P23" s="486"/>
      <c r="Q23" s="1044">
        <f>'ellátottak önk.'!F15</f>
        <v>600</v>
      </c>
      <c r="R23" s="484">
        <f t="shared" si="3"/>
        <v>600</v>
      </c>
      <c r="S23" s="73"/>
      <c r="T23" s="190"/>
      <c r="U23" s="190"/>
      <c r="V23" s="190"/>
    </row>
    <row r="24" spans="1:22" s="189" customFormat="1" ht="13.5" customHeight="1" x14ac:dyDescent="0.2">
      <c r="A24" s="500"/>
      <c r="B24" s="545" t="s">
        <v>469</v>
      </c>
      <c r="C24" s="483" t="s">
        <v>837</v>
      </c>
      <c r="D24" s="1089"/>
      <c r="E24" s="485"/>
      <c r="F24" s="486"/>
      <c r="G24" s="485"/>
      <c r="H24" s="1090"/>
      <c r="I24" s="478"/>
      <c r="J24" s="1096"/>
      <c r="K24" s="1092"/>
      <c r="L24" s="485"/>
      <c r="M24" s="1092"/>
      <c r="N24" s="485"/>
      <c r="O24" s="485"/>
      <c r="P24" s="486"/>
      <c r="Q24" s="1044">
        <f>'ellátottak önk.'!F21</f>
        <v>1800</v>
      </c>
      <c r="R24" s="484">
        <f t="shared" si="3"/>
        <v>1800</v>
      </c>
      <c r="S24" s="73"/>
      <c r="T24" s="190"/>
      <c r="U24" s="190"/>
      <c r="V24" s="190"/>
    </row>
    <row r="25" spans="1:22" s="189" customFormat="1" ht="16.5" customHeight="1" x14ac:dyDescent="0.2">
      <c r="A25" s="500"/>
      <c r="B25" s="545" t="s">
        <v>470</v>
      </c>
      <c r="C25" s="483" t="s">
        <v>758</v>
      </c>
      <c r="D25" s="1089"/>
      <c r="E25" s="485"/>
      <c r="F25" s="486"/>
      <c r="G25" s="485"/>
      <c r="H25" s="1090"/>
      <c r="I25" s="478"/>
      <c r="J25" s="1096"/>
      <c r="K25" s="1092"/>
      <c r="L25" s="485"/>
      <c r="M25" s="1092"/>
      <c r="N25" s="485"/>
      <c r="O25" s="485"/>
      <c r="P25" s="486"/>
      <c r="Q25" s="1044">
        <f>'ellátottak önk.'!F16</f>
        <v>800</v>
      </c>
      <c r="R25" s="484">
        <f t="shared" ref="R25:R29" si="4">SUM(D25:Q25)</f>
        <v>800</v>
      </c>
      <c r="S25" s="190"/>
      <c r="T25" s="190"/>
      <c r="U25" s="190"/>
      <c r="V25" s="190"/>
    </row>
    <row r="26" spans="1:22" s="189" customFormat="1" ht="15.75" customHeight="1" x14ac:dyDescent="0.2">
      <c r="A26" s="500"/>
      <c r="B26" s="545" t="s">
        <v>471</v>
      </c>
      <c r="C26" s="483" t="s">
        <v>759</v>
      </c>
      <c r="D26" s="1089"/>
      <c r="E26" s="485"/>
      <c r="F26" s="486"/>
      <c r="G26" s="485"/>
      <c r="H26" s="1090"/>
      <c r="I26" s="478"/>
      <c r="J26" s="1096"/>
      <c r="K26" s="1092"/>
      <c r="L26" s="485"/>
      <c r="M26" s="1092"/>
      <c r="N26" s="485"/>
      <c r="O26" s="485"/>
      <c r="P26" s="486"/>
      <c r="Q26" s="1044">
        <v>800</v>
      </c>
      <c r="R26" s="484">
        <f t="shared" si="4"/>
        <v>800</v>
      </c>
      <c r="S26" s="190"/>
      <c r="T26" s="190"/>
      <c r="U26" s="190"/>
      <c r="V26" s="190"/>
    </row>
    <row r="27" spans="1:22" s="189" customFormat="1" ht="13.5" customHeight="1" x14ac:dyDescent="0.2">
      <c r="A27" s="500"/>
      <c r="B27" s="545" t="s">
        <v>472</v>
      </c>
      <c r="C27" s="483" t="s">
        <v>762</v>
      </c>
      <c r="D27" s="1089"/>
      <c r="E27" s="485"/>
      <c r="F27" s="486"/>
      <c r="G27" s="485"/>
      <c r="H27" s="1090">
        <v>251</v>
      </c>
      <c r="I27" s="478"/>
      <c r="J27" s="1096"/>
      <c r="K27" s="1092"/>
      <c r="L27" s="485"/>
      <c r="M27" s="1092"/>
      <c r="N27" s="485"/>
      <c r="O27" s="485"/>
      <c r="P27" s="1045"/>
      <c r="Q27" s="1044">
        <f>'ellátottak önk.'!F20</f>
        <v>0</v>
      </c>
      <c r="R27" s="484">
        <f t="shared" si="4"/>
        <v>251</v>
      </c>
      <c r="S27" s="190"/>
      <c r="T27" s="190"/>
      <c r="U27" s="190"/>
      <c r="V27" s="190"/>
    </row>
    <row r="28" spans="1:22" s="189" customFormat="1" ht="13.5" customHeight="1" x14ac:dyDescent="0.2">
      <c r="A28" s="500"/>
      <c r="B28" s="545" t="s">
        <v>473</v>
      </c>
      <c r="C28" s="483" t="s">
        <v>757</v>
      </c>
      <c r="D28" s="1089"/>
      <c r="E28" s="485"/>
      <c r="F28" s="486"/>
      <c r="G28" s="485"/>
      <c r="H28" s="1090"/>
      <c r="I28" s="478"/>
      <c r="J28" s="1096"/>
      <c r="K28" s="1092"/>
      <c r="L28" s="485"/>
      <c r="M28" s="1092"/>
      <c r="N28" s="485"/>
      <c r="O28" s="485"/>
      <c r="P28" s="486"/>
      <c r="Q28" s="1044">
        <f>'ellátottak önk.'!F13</f>
        <v>500</v>
      </c>
      <c r="R28" s="484">
        <f t="shared" si="4"/>
        <v>500</v>
      </c>
      <c r="S28" s="190"/>
      <c r="T28" s="190"/>
      <c r="U28" s="190"/>
      <c r="V28" s="190"/>
    </row>
    <row r="29" spans="1:22" s="189" customFormat="1" ht="13.5" customHeight="1" x14ac:dyDescent="0.2">
      <c r="A29" s="500"/>
      <c r="B29" s="545" t="s">
        <v>474</v>
      </c>
      <c r="C29" s="483" t="s">
        <v>830</v>
      </c>
      <c r="D29" s="1089"/>
      <c r="E29" s="485"/>
      <c r="F29" s="486"/>
      <c r="G29" s="485"/>
      <c r="H29" s="1090"/>
      <c r="I29" s="478"/>
      <c r="J29" s="1096"/>
      <c r="K29" s="1092"/>
      <c r="L29" s="485"/>
      <c r="M29" s="1092"/>
      <c r="N29" s="485"/>
      <c r="O29" s="485"/>
      <c r="P29" s="1045"/>
      <c r="Q29" s="1044">
        <f>'ellátottak önk.'!F23</f>
        <v>600</v>
      </c>
      <c r="R29" s="484">
        <f t="shared" si="4"/>
        <v>600</v>
      </c>
      <c r="S29" s="190"/>
      <c r="T29" s="190"/>
      <c r="U29" s="190"/>
      <c r="V29" s="190"/>
    </row>
    <row r="30" spans="1:22" s="189" customFormat="1" ht="15" customHeight="1" x14ac:dyDescent="0.2">
      <c r="A30" s="500"/>
      <c r="B30" s="545" t="s">
        <v>475</v>
      </c>
      <c r="C30" s="40" t="s">
        <v>723</v>
      </c>
      <c r="D30" s="325"/>
      <c r="E30" s="162"/>
      <c r="F30" s="323"/>
      <c r="G30" s="162"/>
      <c r="H30" s="323">
        <v>6431</v>
      </c>
      <c r="I30" s="162">
        <v>7330</v>
      </c>
      <c r="J30" s="325"/>
      <c r="K30" s="306"/>
      <c r="L30" s="162"/>
      <c r="M30" s="306"/>
      <c r="N30" s="162"/>
      <c r="O30" s="162"/>
      <c r="P30" s="323"/>
      <c r="Q30" s="162"/>
      <c r="R30" s="487">
        <f>SUM(D30:Q30)</f>
        <v>13761</v>
      </c>
      <c r="S30" s="190"/>
      <c r="T30" s="190"/>
      <c r="U30" s="190"/>
      <c r="V30" s="190"/>
    </row>
    <row r="31" spans="1:22" s="189" customFormat="1" ht="15" customHeight="1" x14ac:dyDescent="0.2">
      <c r="A31" s="500"/>
      <c r="B31" s="545" t="s">
        <v>476</v>
      </c>
      <c r="C31" s="40" t="s">
        <v>838</v>
      </c>
      <c r="D31" s="325"/>
      <c r="E31" s="162"/>
      <c r="F31" s="323"/>
      <c r="G31" s="162"/>
      <c r="H31" s="323">
        <v>288</v>
      </c>
      <c r="I31" s="162">
        <v>13763</v>
      </c>
      <c r="J31" s="325"/>
      <c r="K31" s="306"/>
      <c r="L31" s="162"/>
      <c r="M31" s="306"/>
      <c r="N31" s="162"/>
      <c r="O31" s="162"/>
      <c r="P31" s="323"/>
      <c r="Q31" s="162"/>
      <c r="R31" s="487">
        <f t="shared" si="3"/>
        <v>14051</v>
      </c>
      <c r="S31" s="190"/>
      <c r="T31" s="190"/>
      <c r="U31" s="190"/>
      <c r="V31" s="190"/>
    </row>
    <row r="32" spans="1:22" s="189" customFormat="1" ht="15" customHeight="1" x14ac:dyDescent="0.2">
      <c r="A32" s="500"/>
      <c r="B32" s="545" t="s">
        <v>477</v>
      </c>
      <c r="C32" s="40" t="s">
        <v>839</v>
      </c>
      <c r="D32" s="325">
        <v>34233</v>
      </c>
      <c r="E32" s="162"/>
      <c r="F32" s="323">
        <v>10704</v>
      </c>
      <c r="G32" s="162"/>
      <c r="H32" s="323">
        <v>1220</v>
      </c>
      <c r="I32" s="162"/>
      <c r="J32" s="325"/>
      <c r="K32" s="306"/>
      <c r="L32" s="162"/>
      <c r="M32" s="306"/>
      <c r="N32" s="162"/>
      <c r="O32" s="162"/>
      <c r="P32" s="323"/>
      <c r="Q32" s="162"/>
      <c r="R32" s="487">
        <f>SUM(D32:Q32)</f>
        <v>46157</v>
      </c>
      <c r="S32" s="73"/>
      <c r="T32" s="190"/>
      <c r="U32" s="190"/>
      <c r="V32" s="190"/>
    </row>
    <row r="33" spans="1:22" s="189" customFormat="1" ht="15" customHeight="1" x14ac:dyDescent="0.2">
      <c r="A33" s="500"/>
      <c r="B33" s="545" t="s">
        <v>478</v>
      </c>
      <c r="C33" s="40" t="s">
        <v>717</v>
      </c>
      <c r="D33" s="325"/>
      <c r="E33" s="162">
        <v>2033</v>
      </c>
      <c r="F33" s="323"/>
      <c r="G33" s="162">
        <v>710</v>
      </c>
      <c r="H33" s="323"/>
      <c r="I33" s="162">
        <v>3621</v>
      </c>
      <c r="J33" s="325"/>
      <c r="K33" s="306"/>
      <c r="L33" s="162"/>
      <c r="M33" s="306"/>
      <c r="N33" s="162"/>
      <c r="O33" s="162"/>
      <c r="P33" s="323"/>
      <c r="Q33" s="162"/>
      <c r="R33" s="487">
        <f t="shared" ref="R33:R37" si="5">SUM(D33:Q33)</f>
        <v>6364</v>
      </c>
      <c r="S33" s="73"/>
      <c r="T33" s="190"/>
      <c r="U33" s="190"/>
      <c r="V33" s="190"/>
    </row>
    <row r="34" spans="1:22" s="189" customFormat="1" ht="15" customHeight="1" x14ac:dyDescent="0.2">
      <c r="A34" s="500"/>
      <c r="B34" s="545" t="s">
        <v>479</v>
      </c>
      <c r="C34" s="40" t="s">
        <v>843</v>
      </c>
      <c r="D34" s="325"/>
      <c r="E34" s="162">
        <v>8888</v>
      </c>
      <c r="F34" s="323"/>
      <c r="G34" s="162">
        <v>5663</v>
      </c>
      <c r="H34" s="323"/>
      <c r="I34" s="162">
        <v>4227</v>
      </c>
      <c r="J34" s="325"/>
      <c r="K34" s="306"/>
      <c r="L34" s="162"/>
      <c r="M34" s="306"/>
      <c r="N34" s="162"/>
      <c r="O34" s="162"/>
      <c r="P34" s="323"/>
      <c r="Q34" s="162"/>
      <c r="R34" s="487">
        <f t="shared" si="5"/>
        <v>18778</v>
      </c>
      <c r="S34" s="73"/>
      <c r="T34" s="190"/>
      <c r="U34" s="190"/>
      <c r="V34" s="190"/>
    </row>
    <row r="35" spans="1:22" s="189" customFormat="1" ht="15" customHeight="1" x14ac:dyDescent="0.2">
      <c r="A35" s="500"/>
      <c r="B35" s="545" t="s">
        <v>488</v>
      </c>
      <c r="C35" s="488" t="s">
        <v>841</v>
      </c>
      <c r="D35" s="1094"/>
      <c r="E35" s="326">
        <v>199</v>
      </c>
      <c r="F35" s="324"/>
      <c r="G35" s="326">
        <v>78</v>
      </c>
      <c r="H35" s="324"/>
      <c r="I35" s="326">
        <v>65</v>
      </c>
      <c r="J35" s="1094"/>
      <c r="K35" s="1095"/>
      <c r="L35" s="326"/>
      <c r="M35" s="1095"/>
      <c r="N35" s="326"/>
      <c r="O35" s="326"/>
      <c r="P35" s="324"/>
      <c r="Q35" s="326"/>
      <c r="R35" s="489">
        <f t="shared" si="5"/>
        <v>342</v>
      </c>
      <c r="S35" s="1040"/>
      <c r="T35" s="190"/>
      <c r="U35" s="190"/>
      <c r="V35" s="190"/>
    </row>
    <row r="36" spans="1:22" s="189" customFormat="1" ht="15" customHeight="1" x14ac:dyDescent="0.2">
      <c r="A36" s="500"/>
      <c r="B36" s="545" t="s">
        <v>489</v>
      </c>
      <c r="C36" s="40" t="s">
        <v>718</v>
      </c>
      <c r="D36" s="325"/>
      <c r="E36" s="162"/>
      <c r="F36" s="323"/>
      <c r="G36" s="162"/>
      <c r="H36" s="323"/>
      <c r="I36" s="162">
        <v>15928</v>
      </c>
      <c r="J36" s="325"/>
      <c r="K36" s="306"/>
      <c r="L36" s="162"/>
      <c r="M36" s="306"/>
      <c r="N36" s="162"/>
      <c r="O36" s="162"/>
      <c r="P36" s="323"/>
      <c r="Q36" s="162"/>
      <c r="R36" s="487">
        <f t="shared" si="5"/>
        <v>15928</v>
      </c>
      <c r="S36" s="73"/>
      <c r="T36" s="190"/>
      <c r="U36" s="190"/>
      <c r="V36" s="190"/>
    </row>
    <row r="37" spans="1:22" s="189" customFormat="1" ht="15" customHeight="1" x14ac:dyDescent="0.2">
      <c r="A37" s="500"/>
      <c r="B37" s="545" t="s">
        <v>490</v>
      </c>
      <c r="C37" s="40" t="s">
        <v>833</v>
      </c>
      <c r="D37" s="325"/>
      <c r="E37" s="162"/>
      <c r="F37" s="323"/>
      <c r="G37" s="162"/>
      <c r="H37" s="323">
        <v>228</v>
      </c>
      <c r="I37" s="162"/>
      <c r="J37" s="325"/>
      <c r="K37" s="306"/>
      <c r="L37" s="162"/>
      <c r="M37" s="306"/>
      <c r="N37" s="162"/>
      <c r="O37" s="162"/>
      <c r="P37" s="323"/>
      <c r="Q37" s="162"/>
      <c r="R37" s="487">
        <f t="shared" si="5"/>
        <v>228</v>
      </c>
      <c r="S37" s="73"/>
      <c r="T37" s="190"/>
      <c r="U37" s="190"/>
      <c r="V37" s="190"/>
    </row>
    <row r="38" spans="1:22" s="189" customFormat="1" ht="15" customHeight="1" x14ac:dyDescent="0.2">
      <c r="A38" s="500"/>
      <c r="B38" s="545" t="s">
        <v>491</v>
      </c>
      <c r="C38" s="40" t="s">
        <v>840</v>
      </c>
      <c r="D38" s="325"/>
      <c r="E38" s="162"/>
      <c r="F38" s="323"/>
      <c r="G38" s="162"/>
      <c r="H38" s="323">
        <v>3780</v>
      </c>
      <c r="I38" s="162"/>
      <c r="J38" s="325"/>
      <c r="K38" s="306"/>
      <c r="L38" s="162"/>
      <c r="M38" s="306"/>
      <c r="N38" s="162"/>
      <c r="O38" s="162"/>
      <c r="P38" s="323"/>
      <c r="Q38" s="162"/>
      <c r="R38" s="487">
        <f t="shared" si="3"/>
        <v>3780</v>
      </c>
      <c r="S38" s="190"/>
      <c r="T38" s="335"/>
      <c r="U38" s="190"/>
      <c r="V38" s="190"/>
    </row>
    <row r="39" spans="1:22" s="189" customFormat="1" ht="15" customHeight="1" x14ac:dyDescent="0.2">
      <c r="A39" s="500"/>
      <c r="B39" s="545" t="s">
        <v>492</v>
      </c>
      <c r="C39" s="483" t="s">
        <v>719</v>
      </c>
      <c r="D39" s="1096">
        <v>4246</v>
      </c>
      <c r="E39" s="1097"/>
      <c r="F39" s="1090">
        <v>673</v>
      </c>
      <c r="G39" s="478"/>
      <c r="H39" s="1090">
        <v>86673</v>
      </c>
      <c r="I39" s="1097"/>
      <c r="J39" s="1096"/>
      <c r="K39" s="1092"/>
      <c r="L39" s="485"/>
      <c r="M39" s="1092"/>
      <c r="N39" s="485"/>
      <c r="O39" s="485"/>
      <c r="P39" s="486"/>
      <c r="Q39" s="485"/>
      <c r="R39" s="487">
        <f t="shared" si="3"/>
        <v>91592</v>
      </c>
      <c r="S39" s="1040"/>
      <c r="T39" s="335"/>
      <c r="U39" s="190"/>
      <c r="V39" s="190"/>
    </row>
    <row r="40" spans="1:22" s="189" customFormat="1" ht="15" customHeight="1" x14ac:dyDescent="0.2">
      <c r="A40" s="500"/>
      <c r="B40" s="545" t="s">
        <v>493</v>
      </c>
      <c r="C40" s="544" t="s">
        <v>720</v>
      </c>
      <c r="D40" s="1089"/>
      <c r="E40" s="485"/>
      <c r="F40" s="486"/>
      <c r="G40" s="485"/>
      <c r="H40" s="1090"/>
      <c r="I40" s="478">
        <v>4500</v>
      </c>
      <c r="J40" s="1096"/>
      <c r="K40" s="1092"/>
      <c r="L40" s="485"/>
      <c r="M40" s="1092"/>
      <c r="N40" s="485"/>
      <c r="O40" s="485"/>
      <c r="P40" s="486"/>
      <c r="Q40" s="485"/>
      <c r="R40" s="484">
        <f t="shared" ref="R40:R41" si="6">SUM(D40:Q40)</f>
        <v>4500</v>
      </c>
      <c r="S40" s="190"/>
      <c r="T40" s="335"/>
      <c r="U40" s="190"/>
      <c r="V40" s="190"/>
    </row>
    <row r="41" spans="1:22" s="189" customFormat="1" ht="15" customHeight="1" x14ac:dyDescent="0.2">
      <c r="A41" s="500"/>
      <c r="B41" s="545" t="s">
        <v>494</v>
      </c>
      <c r="C41" s="494" t="s">
        <v>724</v>
      </c>
      <c r="D41" s="1042"/>
      <c r="E41" s="479"/>
      <c r="F41" s="478"/>
      <c r="G41" s="479"/>
      <c r="H41" s="478"/>
      <c r="I41" s="478">
        <v>2723</v>
      </c>
      <c r="J41" s="1042"/>
      <c r="K41" s="479"/>
      <c r="L41" s="1043"/>
      <c r="M41" s="479"/>
      <c r="N41" s="478"/>
      <c r="O41" s="479"/>
      <c r="P41" s="478"/>
      <c r="Q41" s="479"/>
      <c r="R41" s="484">
        <f t="shared" si="6"/>
        <v>2723</v>
      </c>
      <c r="S41" s="190"/>
      <c r="T41" s="335"/>
      <c r="U41" s="190"/>
      <c r="V41" s="190"/>
    </row>
    <row r="42" spans="1:22" s="189" customFormat="1" ht="15" customHeight="1" x14ac:dyDescent="0.2">
      <c r="A42" s="500"/>
      <c r="B42" s="545" t="s">
        <v>495</v>
      </c>
      <c r="C42" s="40" t="s">
        <v>842</v>
      </c>
      <c r="D42" s="325"/>
      <c r="E42" s="306"/>
      <c r="F42" s="162"/>
      <c r="G42" s="162"/>
      <c r="H42" s="323">
        <f>20530-5939</f>
        <v>14591</v>
      </c>
      <c r="I42" s="162"/>
      <c r="J42" s="325"/>
      <c r="K42" s="306"/>
      <c r="L42" s="162"/>
      <c r="M42" s="306"/>
      <c r="N42" s="162"/>
      <c r="O42" s="162"/>
      <c r="P42" s="323"/>
      <c r="Q42" s="162"/>
      <c r="R42" s="487">
        <f t="shared" ref="R42:R45" si="7">SUM(D42:Q42)</f>
        <v>14591</v>
      </c>
      <c r="S42" s="351"/>
      <c r="T42" s="190"/>
      <c r="U42" s="190"/>
      <c r="V42" s="190"/>
    </row>
    <row r="43" spans="1:22" s="189" customFormat="1" ht="15" customHeight="1" x14ac:dyDescent="0.2">
      <c r="A43" s="500"/>
      <c r="B43" s="545" t="s">
        <v>496</v>
      </c>
      <c r="C43" s="40" t="s">
        <v>834</v>
      </c>
      <c r="D43" s="325"/>
      <c r="E43" s="162"/>
      <c r="F43" s="323"/>
      <c r="G43" s="162"/>
      <c r="H43" s="323">
        <v>78265</v>
      </c>
      <c r="I43" s="162">
        <v>6648</v>
      </c>
      <c r="J43" s="325"/>
      <c r="K43" s="306"/>
      <c r="L43" s="162"/>
      <c r="M43" s="306"/>
      <c r="N43" s="162"/>
      <c r="O43" s="162"/>
      <c r="P43" s="323"/>
      <c r="Q43" s="162"/>
      <c r="R43" s="487">
        <f t="shared" si="7"/>
        <v>84913</v>
      </c>
      <c r="S43" s="74"/>
      <c r="T43" s="190"/>
      <c r="U43" s="190"/>
      <c r="V43" s="190"/>
    </row>
    <row r="44" spans="1:22" s="189" customFormat="1" ht="24" customHeight="1" x14ac:dyDescent="0.2">
      <c r="A44" s="500"/>
      <c r="B44" s="545" t="s">
        <v>545</v>
      </c>
      <c r="C44" s="483" t="s">
        <v>743</v>
      </c>
      <c r="D44" s="1098"/>
      <c r="E44" s="1099"/>
      <c r="F44" s="1100"/>
      <c r="G44" s="1099"/>
      <c r="H44" s="1100">
        <v>5000</v>
      </c>
      <c r="I44" s="1099"/>
      <c r="J44" s="1098"/>
      <c r="K44" s="1101"/>
      <c r="L44" s="1099"/>
      <c r="M44" s="1101"/>
      <c r="N44" s="1099"/>
      <c r="O44" s="1099"/>
      <c r="P44" s="1100"/>
      <c r="Q44" s="1099"/>
      <c r="R44" s="575">
        <f t="shared" si="7"/>
        <v>5000</v>
      </c>
      <c r="S44" s="74"/>
      <c r="T44" s="190"/>
      <c r="U44" s="190"/>
      <c r="V44" s="190"/>
    </row>
    <row r="45" spans="1:22" s="189" customFormat="1" ht="24" customHeight="1" x14ac:dyDescent="0.2">
      <c r="A45" s="500"/>
      <c r="B45" s="545" t="s">
        <v>546</v>
      </c>
      <c r="C45" s="490" t="s">
        <v>792</v>
      </c>
      <c r="D45" s="1042"/>
      <c r="E45" s="478"/>
      <c r="F45" s="491"/>
      <c r="G45" s="478"/>
      <c r="H45" s="491">
        <v>5000</v>
      </c>
      <c r="I45" s="478"/>
      <c r="J45" s="1042"/>
      <c r="K45" s="479"/>
      <c r="L45" s="478"/>
      <c r="M45" s="479"/>
      <c r="N45" s="478"/>
      <c r="O45" s="478"/>
      <c r="P45" s="491"/>
      <c r="Q45" s="478"/>
      <c r="R45" s="484">
        <f t="shared" si="7"/>
        <v>5000</v>
      </c>
      <c r="S45" s="351"/>
      <c r="T45" s="190"/>
      <c r="U45" s="190"/>
      <c r="V45" s="190"/>
    </row>
    <row r="46" spans="1:22" s="189" customFormat="1" ht="17.25" customHeight="1" x14ac:dyDescent="0.2">
      <c r="A46" s="500"/>
      <c r="B46" s="545" t="s">
        <v>547</v>
      </c>
      <c r="C46" s="490" t="s">
        <v>721</v>
      </c>
      <c r="D46" s="325"/>
      <c r="E46" s="478">
        <v>1844</v>
      </c>
      <c r="F46" s="491"/>
      <c r="G46" s="478">
        <v>389</v>
      </c>
      <c r="H46" s="491">
        <v>350</v>
      </c>
      <c r="I46" s="478"/>
      <c r="J46" s="1042"/>
      <c r="K46" s="479"/>
      <c r="L46" s="478"/>
      <c r="M46" s="479"/>
      <c r="N46" s="478"/>
      <c r="O46" s="478"/>
      <c r="P46" s="491"/>
      <c r="Q46" s="478"/>
      <c r="R46" s="484">
        <f t="shared" ref="R46:R48" si="8">SUM(D46:Q46)</f>
        <v>2583</v>
      </c>
      <c r="S46" s="351"/>
      <c r="T46" s="197"/>
      <c r="U46" s="190"/>
      <c r="V46" s="190"/>
    </row>
    <row r="47" spans="1:22" s="189" customFormat="1" ht="17.25" customHeight="1" x14ac:dyDescent="0.2">
      <c r="A47" s="500"/>
      <c r="B47" s="545" t="s">
        <v>548</v>
      </c>
      <c r="C47" s="483" t="s">
        <v>831</v>
      </c>
      <c r="D47" s="1089"/>
      <c r="E47" s="485"/>
      <c r="F47" s="486"/>
      <c r="G47" s="485"/>
      <c r="H47" s="1090"/>
      <c r="I47" s="478">
        <v>400</v>
      </c>
      <c r="J47" s="1096"/>
      <c r="K47" s="1092"/>
      <c r="L47" s="485"/>
      <c r="M47" s="1092"/>
      <c r="N47" s="485"/>
      <c r="O47" s="485"/>
      <c r="P47" s="1045"/>
      <c r="Q47" s="1044"/>
      <c r="R47" s="484">
        <f t="shared" si="8"/>
        <v>400</v>
      </c>
      <c r="S47" s="351"/>
      <c r="T47" s="197"/>
      <c r="U47" s="190"/>
      <c r="V47" s="190"/>
    </row>
    <row r="48" spans="1:22" s="189" customFormat="1" ht="15" customHeight="1" x14ac:dyDescent="0.2">
      <c r="A48" s="500"/>
      <c r="B48" s="545" t="s">
        <v>103</v>
      </c>
      <c r="C48" s="40" t="s">
        <v>742</v>
      </c>
      <c r="D48" s="325"/>
      <c r="E48" s="162"/>
      <c r="F48" s="323"/>
      <c r="G48" s="162"/>
      <c r="H48" s="323">
        <v>634</v>
      </c>
      <c r="I48" s="162">
        <v>34843</v>
      </c>
      <c r="J48" s="325"/>
      <c r="K48" s="306"/>
      <c r="L48" s="162"/>
      <c r="M48" s="306"/>
      <c r="N48" s="162"/>
      <c r="O48" s="162"/>
      <c r="P48" s="323"/>
      <c r="Q48" s="162"/>
      <c r="R48" s="487">
        <f t="shared" si="8"/>
        <v>35477</v>
      </c>
      <c r="S48" s="74"/>
      <c r="T48" s="197"/>
      <c r="U48" s="190"/>
      <c r="V48" s="190"/>
    </row>
    <row r="49" spans="1:22" s="189" customFormat="1" ht="14.25" customHeight="1" x14ac:dyDescent="0.2">
      <c r="A49" s="500"/>
      <c r="B49" s="545" t="s">
        <v>573</v>
      </c>
      <c r="C49" s="494" t="s">
        <v>1148</v>
      </c>
      <c r="D49" s="1042"/>
      <c r="E49" s="479">
        <v>8429</v>
      </c>
      <c r="F49" s="478"/>
      <c r="G49" s="479">
        <v>1765</v>
      </c>
      <c r="H49" s="478">
        <v>97874</v>
      </c>
      <c r="I49" s="478">
        <v>54463</v>
      </c>
      <c r="J49" s="1042"/>
      <c r="K49" s="479"/>
      <c r="L49" s="1043"/>
      <c r="M49" s="479"/>
      <c r="N49" s="478"/>
      <c r="O49" s="479"/>
      <c r="P49" s="478"/>
      <c r="Q49" s="479"/>
      <c r="R49" s="484">
        <f t="shared" si="3"/>
        <v>162531</v>
      </c>
      <c r="S49" s="1041"/>
      <c r="T49" s="190"/>
      <c r="U49" s="197"/>
      <c r="V49" s="190"/>
    </row>
    <row r="50" spans="1:22" s="189" customFormat="1" ht="12.75" customHeight="1" x14ac:dyDescent="0.2">
      <c r="A50" s="500"/>
      <c r="B50" s="545" t="s">
        <v>574</v>
      </c>
      <c r="C50" s="494" t="s">
        <v>929</v>
      </c>
      <c r="D50" s="1042"/>
      <c r="E50" s="479"/>
      <c r="F50" s="478"/>
      <c r="G50" s="479"/>
      <c r="H50" s="478">
        <v>500</v>
      </c>
      <c r="I50" s="478"/>
      <c r="J50" s="1042"/>
      <c r="K50" s="479"/>
      <c r="L50" s="1043"/>
      <c r="M50" s="479"/>
      <c r="N50" s="478"/>
      <c r="O50" s="479"/>
      <c r="P50" s="478"/>
      <c r="Q50" s="479"/>
      <c r="R50" s="484">
        <f t="shared" si="3"/>
        <v>500</v>
      </c>
      <c r="S50" s="73"/>
      <c r="T50" s="190"/>
      <c r="U50" s="190"/>
      <c r="V50" s="190"/>
    </row>
    <row r="51" spans="1:22" s="189" customFormat="1" ht="12.75" customHeight="1" x14ac:dyDescent="0.2">
      <c r="A51" s="500"/>
      <c r="B51" s="545" t="s">
        <v>106</v>
      </c>
      <c r="C51" s="494" t="s">
        <v>925</v>
      </c>
      <c r="D51" s="1042">
        <v>4724</v>
      </c>
      <c r="E51" s="479"/>
      <c r="F51" s="478"/>
      <c r="G51" s="479"/>
      <c r="H51" s="478">
        <v>11786</v>
      </c>
      <c r="I51" s="478"/>
      <c r="J51" s="1042"/>
      <c r="K51" s="479"/>
      <c r="L51" s="1043"/>
      <c r="M51" s="479"/>
      <c r="N51" s="478"/>
      <c r="O51" s="479"/>
      <c r="P51" s="478"/>
      <c r="Q51" s="479"/>
      <c r="R51" s="607">
        <f t="shared" si="3"/>
        <v>16510</v>
      </c>
      <c r="S51" s="73"/>
      <c r="T51" s="190"/>
      <c r="U51" s="190"/>
      <c r="V51" s="190"/>
    </row>
    <row r="52" spans="1:22" s="189" customFormat="1" ht="12" customHeight="1" x14ac:dyDescent="0.2">
      <c r="A52" s="500"/>
      <c r="B52" s="545" t="s">
        <v>107</v>
      </c>
      <c r="C52" s="494" t="s">
        <v>928</v>
      </c>
      <c r="D52" s="1042"/>
      <c r="E52" s="479"/>
      <c r="F52" s="478"/>
      <c r="G52" s="479"/>
      <c r="H52" s="478"/>
      <c r="I52" s="478">
        <v>6</v>
      </c>
      <c r="J52" s="1042"/>
      <c r="K52" s="479">
        <v>451</v>
      </c>
      <c r="L52" s="1043"/>
      <c r="M52" s="479"/>
      <c r="N52" s="478"/>
      <c r="O52" s="479"/>
      <c r="P52" s="478"/>
      <c r="Q52" s="479"/>
      <c r="R52" s="607">
        <f t="shared" si="3"/>
        <v>457</v>
      </c>
      <c r="S52" s="73"/>
      <c r="T52" s="190"/>
      <c r="U52" s="190"/>
      <c r="V52" s="197"/>
    </row>
    <row r="53" spans="1:22" s="189" customFormat="1" ht="10.5" customHeight="1" x14ac:dyDescent="0.2">
      <c r="A53" s="922"/>
      <c r="B53" s="920" t="s">
        <v>108</v>
      </c>
      <c r="C53" s="923" t="s">
        <v>1025</v>
      </c>
      <c r="D53" s="1042"/>
      <c r="E53" s="479"/>
      <c r="F53" s="478"/>
      <c r="G53" s="479"/>
      <c r="H53" s="478"/>
      <c r="I53" s="478">
        <v>13765</v>
      </c>
      <c r="J53" s="1042"/>
      <c r="K53" s="479">
        <v>2195</v>
      </c>
      <c r="L53" s="1043"/>
      <c r="M53" s="479"/>
      <c r="N53" s="478"/>
      <c r="O53" s="479"/>
      <c r="P53" s="478"/>
      <c r="Q53" s="479"/>
      <c r="R53" s="607">
        <f t="shared" si="3"/>
        <v>15960</v>
      </c>
      <c r="S53" s="73"/>
      <c r="T53" s="190"/>
      <c r="U53" s="190"/>
      <c r="V53" s="190"/>
    </row>
    <row r="54" spans="1:22" s="189" customFormat="1" ht="10.5" customHeight="1" x14ac:dyDescent="0.2">
      <c r="A54" s="922"/>
      <c r="B54" s="920" t="s">
        <v>111</v>
      </c>
      <c r="C54" s="923" t="s">
        <v>1026</v>
      </c>
      <c r="D54" s="1042"/>
      <c r="E54" s="479">
        <v>298</v>
      </c>
      <c r="F54" s="478"/>
      <c r="G54" s="479">
        <v>100</v>
      </c>
      <c r="H54" s="478"/>
      <c r="I54" s="478">
        <v>12964</v>
      </c>
      <c r="J54" s="1042"/>
      <c r="K54" s="479">
        <v>275</v>
      </c>
      <c r="L54" s="1043"/>
      <c r="M54" s="479"/>
      <c r="N54" s="478"/>
      <c r="O54" s="479"/>
      <c r="P54" s="478"/>
      <c r="Q54" s="479"/>
      <c r="R54" s="607">
        <f t="shared" si="3"/>
        <v>13637</v>
      </c>
      <c r="S54" s="73"/>
      <c r="T54" s="190"/>
      <c r="U54" s="190"/>
      <c r="V54" s="190"/>
    </row>
    <row r="55" spans="1:22" s="189" customFormat="1" ht="10.5" customHeight="1" x14ac:dyDescent="0.2">
      <c r="A55" s="922"/>
      <c r="B55" s="920" t="s">
        <v>114</v>
      </c>
      <c r="C55" s="1282" t="s">
        <v>1027</v>
      </c>
      <c r="D55" s="478"/>
      <c r="E55" s="479"/>
      <c r="F55" s="478"/>
      <c r="G55" s="479"/>
      <c r="H55" s="478"/>
      <c r="I55" s="478">
        <v>11197</v>
      </c>
      <c r="J55" s="1042"/>
      <c r="K55" s="479">
        <v>1743</v>
      </c>
      <c r="L55" s="1043"/>
      <c r="M55" s="479"/>
      <c r="N55" s="478"/>
      <c r="O55" s="479"/>
      <c r="P55" s="478"/>
      <c r="Q55" s="479"/>
      <c r="R55" s="607">
        <f t="shared" ref="R55:R56" si="9">SUM(D55:Q55)</f>
        <v>12940</v>
      </c>
      <c r="S55" s="73"/>
      <c r="T55" s="190"/>
      <c r="U55" s="190"/>
      <c r="V55" s="190"/>
    </row>
    <row r="56" spans="1:22" s="189" customFormat="1" ht="42" customHeight="1" x14ac:dyDescent="0.2">
      <c r="A56" s="922"/>
      <c r="B56" s="920" t="s">
        <v>115</v>
      </c>
      <c r="C56" s="1054" t="s">
        <v>1218</v>
      </c>
      <c r="D56" s="478"/>
      <c r="E56" s="479"/>
      <c r="F56" s="478"/>
      <c r="G56" s="479"/>
      <c r="H56" s="478"/>
      <c r="I56" s="478"/>
      <c r="J56" s="1042"/>
      <c r="K56" s="479"/>
      <c r="L56" s="1043"/>
      <c r="M56" s="479"/>
      <c r="N56" s="478">
        <v>139055</v>
      </c>
      <c r="O56" s="479"/>
      <c r="P56" s="478"/>
      <c r="Q56" s="479"/>
      <c r="R56" s="607">
        <f t="shared" si="9"/>
        <v>139055</v>
      </c>
      <c r="S56" s="73"/>
      <c r="T56" s="190"/>
      <c r="U56" s="190"/>
      <c r="V56" s="190"/>
    </row>
    <row r="57" spans="1:22" s="189" customFormat="1" ht="20.25" customHeight="1" x14ac:dyDescent="0.2">
      <c r="A57" s="922"/>
      <c r="B57" s="920" t="s">
        <v>116</v>
      </c>
      <c r="C57" s="1054" t="s">
        <v>1217</v>
      </c>
      <c r="D57" s="478"/>
      <c r="E57" s="479"/>
      <c r="F57" s="478"/>
      <c r="G57" s="479"/>
      <c r="H57" s="478">
        <v>1000</v>
      </c>
      <c r="I57" s="478"/>
      <c r="J57" s="1042"/>
      <c r="K57" s="479"/>
      <c r="L57" s="1043"/>
      <c r="M57" s="479"/>
      <c r="N57" s="478"/>
      <c r="O57" s="479"/>
      <c r="P57" s="478"/>
      <c r="Q57" s="479"/>
      <c r="R57" s="607"/>
      <c r="S57" s="73"/>
      <c r="T57" s="190"/>
      <c r="U57" s="190"/>
      <c r="V57" s="190"/>
    </row>
    <row r="58" spans="1:22" s="189" customFormat="1" ht="20.25" customHeight="1" x14ac:dyDescent="0.2">
      <c r="A58" s="922"/>
      <c r="B58" s="920" t="s">
        <v>117</v>
      </c>
      <c r="C58" s="1054" t="s">
        <v>1255</v>
      </c>
      <c r="D58" s="478"/>
      <c r="E58" s="479"/>
      <c r="F58" s="478"/>
      <c r="G58" s="479"/>
      <c r="H58" s="478">
        <v>824</v>
      </c>
      <c r="I58" s="478"/>
      <c r="J58" s="1042"/>
      <c r="K58" s="479"/>
      <c r="L58" s="1043"/>
      <c r="M58" s="479"/>
      <c r="N58" s="478"/>
      <c r="O58" s="479"/>
      <c r="P58" s="478"/>
      <c r="Q58" s="479"/>
      <c r="R58" s="607"/>
      <c r="S58" s="73"/>
      <c r="T58" s="190"/>
      <c r="U58" s="190"/>
      <c r="V58" s="190"/>
    </row>
    <row r="59" spans="1:22" s="189" customFormat="1" ht="20.25" customHeight="1" x14ac:dyDescent="0.2">
      <c r="A59" s="922"/>
      <c r="B59" s="920" t="s">
        <v>120</v>
      </c>
      <c r="C59" s="1054" t="s">
        <v>1227</v>
      </c>
      <c r="D59" s="478"/>
      <c r="E59" s="479"/>
      <c r="F59" s="478"/>
      <c r="G59" s="479"/>
      <c r="H59" s="478">
        <v>102</v>
      </c>
      <c r="I59" s="478"/>
      <c r="J59" s="1042"/>
      <c r="K59" s="479"/>
      <c r="L59" s="1043"/>
      <c r="M59" s="479"/>
      <c r="N59" s="478"/>
      <c r="O59" s="479"/>
      <c r="P59" s="478"/>
      <c r="Q59" s="479"/>
      <c r="R59" s="607"/>
      <c r="S59" s="73"/>
      <c r="T59" s="190"/>
      <c r="U59" s="190"/>
      <c r="V59" s="190"/>
    </row>
    <row r="60" spans="1:22" s="189" customFormat="1" ht="10.5" customHeight="1" x14ac:dyDescent="0.2">
      <c r="A60" s="922"/>
      <c r="B60" s="920">
        <v>51</v>
      </c>
      <c r="C60" s="1054" t="s">
        <v>1226</v>
      </c>
      <c r="D60" s="1042"/>
      <c r="E60" s="479"/>
      <c r="F60" s="478"/>
      <c r="G60" s="479"/>
      <c r="H60" s="478">
        <v>6027</v>
      </c>
      <c r="I60" s="478"/>
      <c r="J60" s="1042"/>
      <c r="K60" s="479"/>
      <c r="L60" s="1043"/>
      <c r="M60" s="479"/>
      <c r="N60" s="478"/>
      <c r="O60" s="479"/>
      <c r="P60" s="478"/>
      <c r="Q60" s="479"/>
      <c r="R60" s="607">
        <f t="shared" si="3"/>
        <v>6027</v>
      </c>
      <c r="S60" s="73"/>
      <c r="T60" s="190"/>
      <c r="U60" s="190"/>
      <c r="V60" s="190"/>
    </row>
    <row r="61" spans="1:22" s="189" customFormat="1" ht="10.5" customHeight="1" x14ac:dyDescent="0.2">
      <c r="A61" s="922"/>
      <c r="B61" s="920" t="s">
        <v>126</v>
      </c>
      <c r="C61" s="1054" t="s">
        <v>1257</v>
      </c>
      <c r="D61" s="1042"/>
      <c r="E61" s="479"/>
      <c r="F61" s="478"/>
      <c r="G61" s="479"/>
      <c r="H61" s="478">
        <v>2121</v>
      </c>
      <c r="I61" s="478"/>
      <c r="J61" s="1042"/>
      <c r="K61" s="479"/>
      <c r="L61" s="1043"/>
      <c r="M61" s="479"/>
      <c r="N61" s="478"/>
      <c r="O61" s="479"/>
      <c r="P61" s="478"/>
      <c r="Q61" s="479"/>
      <c r="R61" s="607">
        <f t="shared" si="3"/>
        <v>2121</v>
      </c>
      <c r="S61" s="73"/>
      <c r="T61" s="190"/>
      <c r="U61" s="190"/>
      <c r="V61" s="190"/>
    </row>
    <row r="62" spans="1:22" s="189" customFormat="1" ht="31.5" x14ac:dyDescent="0.2">
      <c r="A62" s="922"/>
      <c r="B62" s="920" t="s">
        <v>127</v>
      </c>
      <c r="C62" s="1054" t="s">
        <v>1242</v>
      </c>
      <c r="D62" s="1042"/>
      <c r="E62" s="479"/>
      <c r="F62" s="478"/>
      <c r="G62" s="479"/>
      <c r="H62" s="478">
        <v>883</v>
      </c>
      <c r="I62" s="478"/>
      <c r="J62" s="1042"/>
      <c r="K62" s="479"/>
      <c r="L62" s="1043"/>
      <c r="M62" s="479"/>
      <c r="N62" s="478"/>
      <c r="O62" s="479"/>
      <c r="P62" s="478"/>
      <c r="Q62" s="479"/>
      <c r="R62" s="607">
        <f t="shared" si="3"/>
        <v>883</v>
      </c>
      <c r="S62" s="73"/>
      <c r="T62" s="190"/>
      <c r="U62" s="190"/>
      <c r="V62" s="190"/>
    </row>
    <row r="63" spans="1:22" s="189" customFormat="1" ht="11.25" thickBot="1" x14ac:dyDescent="0.25">
      <c r="A63" s="922"/>
      <c r="B63" s="1448" t="s">
        <v>130</v>
      </c>
      <c r="C63" s="1054" t="s">
        <v>1258</v>
      </c>
      <c r="D63" s="1042"/>
      <c r="E63" s="479"/>
      <c r="F63" s="478"/>
      <c r="G63" s="479"/>
      <c r="H63" s="478">
        <v>23</v>
      </c>
      <c r="I63" s="478"/>
      <c r="J63" s="1272"/>
      <c r="K63" s="1273"/>
      <c r="L63" s="1043"/>
      <c r="M63" s="479"/>
      <c r="N63" s="478"/>
      <c r="O63" s="479"/>
      <c r="P63" s="478"/>
      <c r="Q63" s="479"/>
      <c r="R63" s="607">
        <f t="shared" si="3"/>
        <v>23</v>
      </c>
      <c r="S63" s="73"/>
      <c r="T63" s="190"/>
      <c r="U63" s="190"/>
      <c r="V63" s="190"/>
    </row>
    <row r="64" spans="1:22" ht="15.6" customHeight="1" thickBot="1" x14ac:dyDescent="0.25">
      <c r="B64" s="1589" t="s">
        <v>516</v>
      </c>
      <c r="C64" s="1590"/>
      <c r="D64" s="177">
        <f>SUM(D10:D60)</f>
        <v>66943</v>
      </c>
      <c r="E64" s="177">
        <f>SUM(E10:E60)</f>
        <v>21691</v>
      </c>
      <c r="F64" s="177">
        <f>SUM(F10:F60)</f>
        <v>16939</v>
      </c>
      <c r="G64" s="177">
        <f>SUM(G10:G60)</f>
        <v>8705</v>
      </c>
      <c r="H64" s="177">
        <f>SUM(H10:H63)</f>
        <v>651298</v>
      </c>
      <c r="I64" s="177">
        <f t="shared" ref="I64:Q64" si="10">SUM(I10:I60)</f>
        <v>188134</v>
      </c>
      <c r="J64" s="1270">
        <f t="shared" si="10"/>
        <v>1751</v>
      </c>
      <c r="K64" s="1270">
        <f t="shared" si="10"/>
        <v>57642</v>
      </c>
      <c r="L64" s="177">
        <f t="shared" si="10"/>
        <v>28006</v>
      </c>
      <c r="M64" s="177">
        <f t="shared" si="10"/>
        <v>87540</v>
      </c>
      <c r="N64" s="177">
        <f t="shared" si="10"/>
        <v>139055</v>
      </c>
      <c r="O64" s="177">
        <f t="shared" si="10"/>
        <v>0</v>
      </c>
      <c r="P64" s="177">
        <f t="shared" si="10"/>
        <v>2300</v>
      </c>
      <c r="Q64" s="177">
        <f t="shared" si="10"/>
        <v>14009</v>
      </c>
      <c r="R64" s="177">
        <f>SUM(R10:R63)</f>
        <v>1282087</v>
      </c>
      <c r="S64" s="75"/>
    </row>
    <row r="65" spans="3:19" x14ac:dyDescent="0.2">
      <c r="S65" s="200"/>
    </row>
    <row r="68" spans="3:19" ht="12" x14ac:dyDescent="0.2">
      <c r="C68" s="1278"/>
    </row>
    <row r="69" spans="3:19" x14ac:dyDescent="0.2">
      <c r="S69" s="197"/>
    </row>
    <row r="70" spans="3:19" x14ac:dyDescent="0.2">
      <c r="S70" s="197"/>
    </row>
    <row r="74" spans="3:19" x14ac:dyDescent="0.2">
      <c r="L74" s="196"/>
    </row>
  </sheetData>
  <sheetProtection selectLockedCells="1" selectUnlockedCells="1"/>
  <mergeCells count="23">
    <mergeCell ref="C7:C9"/>
    <mergeCell ref="B64:C64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5" customWidth="1"/>
    <col min="2" max="3" width="3.5703125" style="15" customWidth="1"/>
    <col min="4" max="4" width="41.5703125" style="19" customWidth="1"/>
    <col min="5" max="5" width="12.28515625" style="15" customWidth="1"/>
    <col min="6" max="6" width="11" style="15" customWidth="1"/>
    <col min="7" max="7" width="14" style="15" customWidth="1"/>
    <col min="8" max="9" width="0" style="170" hidden="1" customWidth="1"/>
    <col min="10" max="10" width="9.42578125" style="25" hidden="1" customWidth="1"/>
    <col min="11" max="16384" width="9.140625" style="25"/>
  </cols>
  <sheetData>
    <row r="1" spans="2:14" ht="18" customHeight="1" x14ac:dyDescent="0.25">
      <c r="B1" s="1591" t="s">
        <v>1214</v>
      </c>
      <c r="C1" s="1592"/>
      <c r="D1" s="1592"/>
      <c r="E1" s="1592"/>
      <c r="F1" s="1592"/>
      <c r="G1" s="1592"/>
      <c r="H1" s="1593"/>
      <c r="I1" s="1593"/>
      <c r="J1" s="1593"/>
    </row>
    <row r="2" spans="2:14" ht="18" customHeight="1" x14ac:dyDescent="0.25">
      <c r="N2" s="646"/>
    </row>
    <row r="3" spans="2:14" ht="15.75" customHeight="1" x14ac:dyDescent="0.25">
      <c r="B3" s="1552" t="s">
        <v>73</v>
      </c>
      <c r="C3" s="1552"/>
      <c r="D3" s="1552"/>
      <c r="E3" s="1552"/>
      <c r="F3" s="1552"/>
      <c r="G3" s="1552"/>
      <c r="H3" s="1501"/>
      <c r="I3" s="1501"/>
      <c r="J3" s="1501"/>
    </row>
    <row r="4" spans="2:14" ht="15.75" customHeight="1" x14ac:dyDescent="0.25">
      <c r="B4" s="1602" t="s">
        <v>1037</v>
      </c>
      <c r="C4" s="1603"/>
      <c r="D4" s="1603"/>
      <c r="E4" s="1603"/>
      <c r="F4" s="1603"/>
      <c r="G4" s="1603"/>
    </row>
    <row r="5" spans="2:14" ht="15.75" customHeight="1" x14ac:dyDescent="0.25">
      <c r="B5" s="1552" t="s">
        <v>681</v>
      </c>
      <c r="C5" s="1552"/>
      <c r="D5" s="1552"/>
      <c r="E5" s="1552"/>
      <c r="F5" s="1552"/>
      <c r="G5" s="1552"/>
      <c r="H5" s="1501"/>
      <c r="I5" s="1501"/>
      <c r="J5" s="1501"/>
    </row>
    <row r="6" spans="2:14" s="27" customFormat="1" ht="14.25" customHeight="1" x14ac:dyDescent="0.25">
      <c r="B6" s="1595" t="s">
        <v>258</v>
      </c>
      <c r="C6" s="1595"/>
      <c r="D6" s="1595"/>
      <c r="E6" s="1595"/>
      <c r="F6" s="1595"/>
      <c r="G6" s="1595"/>
      <c r="H6" s="1501"/>
      <c r="I6" s="1501"/>
      <c r="J6" s="1501"/>
    </row>
    <row r="7" spans="2:14" s="27" customFormat="1" ht="14.25" customHeight="1" x14ac:dyDescent="0.25">
      <c r="B7" s="22"/>
      <c r="C7" s="149"/>
      <c r="D7" s="150"/>
      <c r="E7" s="22"/>
      <c r="F7" s="22"/>
      <c r="G7" s="22"/>
    </row>
    <row r="8" spans="2:14" ht="30.6" customHeight="1" x14ac:dyDescent="0.25">
      <c r="B8" s="1596" t="s">
        <v>410</v>
      </c>
      <c r="C8" s="1598" t="s">
        <v>54</v>
      </c>
      <c r="D8" s="1598"/>
      <c r="E8" s="18" t="s">
        <v>55</v>
      </c>
      <c r="F8" s="18" t="s">
        <v>56</v>
      </c>
      <c r="G8" s="18" t="s">
        <v>57</v>
      </c>
      <c r="H8" s="25"/>
      <c r="I8" s="25"/>
    </row>
    <row r="9" spans="2:14" ht="30" customHeight="1" x14ac:dyDescent="0.25">
      <c r="B9" s="1597"/>
      <c r="C9" s="1599" t="s">
        <v>462</v>
      </c>
      <c r="D9" s="1599"/>
      <c r="E9" s="1601" t="s">
        <v>1041</v>
      </c>
      <c r="F9" s="1601"/>
      <c r="G9" s="1601"/>
      <c r="H9" s="25"/>
      <c r="I9" s="25"/>
    </row>
    <row r="10" spans="2:14" ht="52.9" customHeight="1" x14ac:dyDescent="0.25">
      <c r="B10" s="1597"/>
      <c r="C10" s="1599"/>
      <c r="D10" s="1600"/>
      <c r="E10" s="151" t="s">
        <v>59</v>
      </c>
      <c r="F10" s="151" t="s">
        <v>60</v>
      </c>
      <c r="G10" s="151" t="s">
        <v>61</v>
      </c>
      <c r="H10" s="25"/>
      <c r="I10" s="25"/>
    </row>
    <row r="11" spans="2:14" ht="23.25" customHeight="1" x14ac:dyDescent="0.25">
      <c r="B11" s="565"/>
      <c r="C11" s="1594" t="s">
        <v>517</v>
      </c>
      <c r="D11" s="1594"/>
      <c r="E11" s="152"/>
      <c r="F11" s="152"/>
      <c r="G11" s="152"/>
      <c r="H11" s="25"/>
      <c r="I11" s="25"/>
      <c r="K11" s="375"/>
    </row>
    <row r="12" spans="2:14" ht="18" customHeight="1" x14ac:dyDescent="0.25">
      <c r="B12" s="566"/>
      <c r="C12" s="153" t="s">
        <v>484</v>
      </c>
      <c r="D12" s="150"/>
      <c r="E12" s="152"/>
      <c r="F12" s="152"/>
      <c r="G12" s="152"/>
      <c r="H12" s="25"/>
      <c r="I12" s="25"/>
      <c r="K12" s="375"/>
    </row>
    <row r="13" spans="2:14" ht="18" customHeight="1" x14ac:dyDescent="0.25">
      <c r="B13" s="566" t="s">
        <v>420</v>
      </c>
      <c r="C13" s="154"/>
      <c r="D13" s="155" t="s">
        <v>678</v>
      </c>
      <c r="E13" s="152"/>
      <c r="F13" s="152">
        <v>500</v>
      </c>
      <c r="G13" s="152">
        <f>SUM(E13:F13)</f>
        <v>500</v>
      </c>
      <c r="H13" s="25"/>
      <c r="I13" s="25"/>
      <c r="K13" s="375"/>
    </row>
    <row r="14" spans="2:14" ht="18" customHeight="1" x14ac:dyDescent="0.25">
      <c r="B14" s="566" t="s">
        <v>428</v>
      </c>
      <c r="C14" s="154"/>
      <c r="D14" s="19" t="s">
        <v>484</v>
      </c>
      <c r="E14" s="152">
        <v>0</v>
      </c>
      <c r="F14" s="156">
        <v>0</v>
      </c>
      <c r="G14" s="152">
        <f>SUM(E14:F14)</f>
        <v>0</v>
      </c>
      <c r="H14" s="25"/>
      <c r="I14" s="25"/>
      <c r="K14" s="375"/>
    </row>
    <row r="15" spans="2:14" ht="18" customHeight="1" x14ac:dyDescent="0.25">
      <c r="B15" s="566" t="s">
        <v>429</v>
      </c>
      <c r="C15" s="154"/>
      <c r="D15" s="19" t="s">
        <v>710</v>
      </c>
      <c r="E15" s="152"/>
      <c r="F15" s="156">
        <v>600</v>
      </c>
      <c r="G15" s="152">
        <f>SUM(E15:F15)</f>
        <v>600</v>
      </c>
      <c r="H15" s="25"/>
      <c r="I15" s="25"/>
      <c r="K15" s="375"/>
    </row>
    <row r="16" spans="2:14" ht="18" customHeight="1" x14ac:dyDescent="0.25">
      <c r="B16" s="566" t="s">
        <v>430</v>
      </c>
      <c r="C16" s="154"/>
      <c r="D16" s="19" t="s">
        <v>711</v>
      </c>
      <c r="E16" s="152"/>
      <c r="F16" s="156">
        <v>800</v>
      </c>
      <c r="G16" s="152">
        <f t="shared" ref="G16:G20" si="0">SUM(E16:F16)</f>
        <v>800</v>
      </c>
      <c r="H16" s="25"/>
      <c r="I16" s="25"/>
      <c r="K16" s="375"/>
    </row>
    <row r="17" spans="2:13" ht="18" customHeight="1" x14ac:dyDescent="0.25">
      <c r="B17" s="566" t="s">
        <v>431</v>
      </c>
      <c r="C17" s="154"/>
      <c r="D17" s="19" t="s">
        <v>712</v>
      </c>
      <c r="E17" s="152"/>
      <c r="F17" s="156">
        <v>800</v>
      </c>
      <c r="G17" s="152">
        <f t="shared" si="0"/>
        <v>800</v>
      </c>
      <c r="H17" s="25"/>
      <c r="I17" s="25"/>
      <c r="K17" s="375"/>
    </row>
    <row r="18" spans="2:13" ht="18" customHeight="1" x14ac:dyDescent="0.25">
      <c r="B18" s="566" t="s">
        <v>432</v>
      </c>
      <c r="C18" s="154"/>
      <c r="D18" s="19" t="s">
        <v>713</v>
      </c>
      <c r="E18" s="152"/>
      <c r="F18" s="156">
        <v>3609</v>
      </c>
      <c r="G18" s="152">
        <f t="shared" si="0"/>
        <v>3609</v>
      </c>
      <c r="H18" s="25"/>
      <c r="I18" s="25"/>
      <c r="K18" s="375"/>
    </row>
    <row r="19" spans="2:13" ht="18" customHeight="1" x14ac:dyDescent="0.25">
      <c r="B19" s="566" t="s">
        <v>433</v>
      </c>
      <c r="C19" s="154"/>
      <c r="D19" s="19" t="s">
        <v>714</v>
      </c>
      <c r="E19" s="152">
        <v>2300</v>
      </c>
      <c r="F19" s="156"/>
      <c r="G19" s="152">
        <f t="shared" si="0"/>
        <v>2300</v>
      </c>
      <c r="H19" s="25"/>
      <c r="I19" s="25"/>
      <c r="K19" s="375"/>
    </row>
    <row r="20" spans="2:13" ht="18" customHeight="1" x14ac:dyDescent="0.25">
      <c r="B20" s="566" t="s">
        <v>434</v>
      </c>
      <c r="C20" s="154"/>
      <c r="D20" s="356" t="s">
        <v>515</v>
      </c>
      <c r="E20" s="152">
        <v>0</v>
      </c>
      <c r="F20" s="156">
        <v>0</v>
      </c>
      <c r="G20" s="152">
        <f t="shared" si="0"/>
        <v>0</v>
      </c>
      <c r="H20" s="25"/>
      <c r="I20" s="25"/>
      <c r="K20" s="375"/>
    </row>
    <row r="21" spans="2:13" ht="18" customHeight="1" x14ac:dyDescent="0.25">
      <c r="B21" s="566" t="s">
        <v>435</v>
      </c>
      <c r="C21" s="459"/>
      <c r="D21" s="356" t="s">
        <v>482</v>
      </c>
      <c r="E21" s="152"/>
      <c r="F21" s="156">
        <v>1800</v>
      </c>
      <c r="G21" s="152">
        <f>SUM(E21:F21)</f>
        <v>1800</v>
      </c>
      <c r="H21" s="25"/>
      <c r="I21" s="25"/>
      <c r="K21" s="375"/>
    </row>
    <row r="22" spans="2:13" ht="18" customHeight="1" x14ac:dyDescent="0.25">
      <c r="B22" s="566" t="s">
        <v>464</v>
      </c>
      <c r="C22" s="459"/>
      <c r="D22" s="461" t="s">
        <v>481</v>
      </c>
      <c r="E22" s="460"/>
      <c r="F22" s="156">
        <v>1100</v>
      </c>
      <c r="G22" s="357">
        <f>SUM(E22:F22)</f>
        <v>1100</v>
      </c>
      <c r="H22" s="26"/>
      <c r="I22" s="26"/>
      <c r="J22" s="26"/>
      <c r="K22" s="375"/>
      <c r="M22" s="26"/>
    </row>
    <row r="23" spans="2:13" ht="18" customHeight="1" x14ac:dyDescent="0.25">
      <c r="B23" s="566" t="s">
        <v>465</v>
      </c>
      <c r="C23" s="459"/>
      <c r="D23" s="461" t="s">
        <v>829</v>
      </c>
      <c r="E23" s="460"/>
      <c r="F23" s="156">
        <v>600</v>
      </c>
      <c r="G23" s="357">
        <f>SUM(E23:F23)</f>
        <v>600</v>
      </c>
      <c r="H23" s="26"/>
      <c r="I23" s="26"/>
      <c r="J23" s="26"/>
      <c r="K23" s="375"/>
      <c r="M23" s="26"/>
    </row>
    <row r="24" spans="2:13" ht="18" customHeight="1" x14ac:dyDescent="0.25">
      <c r="B24" s="1285" t="s">
        <v>466</v>
      </c>
      <c r="C24" s="153" t="s">
        <v>679</v>
      </c>
      <c r="D24" s="150"/>
      <c r="E24" s="157">
        <f>SUM(E13:E22)</f>
        <v>2300</v>
      </c>
      <c r="F24" s="157">
        <f>SUM(F13:F23)</f>
        <v>9809</v>
      </c>
      <c r="G24" s="157">
        <f>SUM(G13:G23)</f>
        <v>12109</v>
      </c>
      <c r="H24" s="157">
        <f t="shared" ref="H24:J24" si="1">SUM(H13:H22)</f>
        <v>0</v>
      </c>
      <c r="I24" s="157">
        <f t="shared" si="1"/>
        <v>0</v>
      </c>
      <c r="J24" s="157">
        <f t="shared" si="1"/>
        <v>0</v>
      </c>
      <c r="K24" s="375"/>
    </row>
    <row r="25" spans="2:13" ht="18" customHeight="1" x14ac:dyDescent="0.25">
      <c r="B25" s="566"/>
      <c r="E25" s="156"/>
      <c r="F25" s="152"/>
      <c r="G25" s="152"/>
      <c r="H25" s="25"/>
      <c r="I25" s="25"/>
      <c r="K25" s="375"/>
    </row>
    <row r="26" spans="2:13" ht="18" customHeight="1" x14ac:dyDescent="0.25">
      <c r="B26" s="566"/>
      <c r="C26" s="22"/>
      <c r="E26" s="462"/>
      <c r="F26" s="462"/>
      <c r="G26" s="462"/>
      <c r="H26" s="25"/>
      <c r="I26" s="25"/>
      <c r="K26" s="375"/>
    </row>
    <row r="27" spans="2:13" ht="37.9" customHeight="1" x14ac:dyDescent="0.25">
      <c r="B27" s="567" t="s">
        <v>467</v>
      </c>
      <c r="D27" s="19" t="s">
        <v>520</v>
      </c>
      <c r="E27" s="152"/>
      <c r="F27" s="152">
        <v>4200</v>
      </c>
      <c r="G27" s="152">
        <f>SUM(E27:F27)</f>
        <v>4200</v>
      </c>
      <c r="H27" s="25"/>
      <c r="I27" s="25"/>
      <c r="K27" s="375"/>
    </row>
    <row r="28" spans="2:13" ht="23.25" customHeight="1" thickBot="1" x14ac:dyDescent="0.3">
      <c r="B28" s="1284" t="s">
        <v>468</v>
      </c>
      <c r="C28" s="560"/>
      <c r="D28" s="558" t="s">
        <v>518</v>
      </c>
      <c r="E28" s="463">
        <f>E27</f>
        <v>0</v>
      </c>
      <c r="F28" s="463">
        <f t="shared" ref="F28:G28" si="2">F27</f>
        <v>4200</v>
      </c>
      <c r="G28" s="463">
        <f t="shared" si="2"/>
        <v>4200</v>
      </c>
      <c r="H28" s="25"/>
      <c r="I28" s="25"/>
      <c r="K28" s="375"/>
    </row>
    <row r="29" spans="2:13" s="27" customFormat="1" ht="18" customHeight="1" thickBot="1" x14ac:dyDescent="0.3">
      <c r="B29" s="1283" t="s">
        <v>469</v>
      </c>
      <c r="C29" s="559" t="s">
        <v>680</v>
      </c>
      <c r="D29" s="171"/>
      <c r="E29" s="464">
        <f>E24+E26+E27</f>
        <v>2300</v>
      </c>
      <c r="F29" s="464">
        <f>F24+F26+F27</f>
        <v>14009</v>
      </c>
      <c r="G29" s="464">
        <f>G24+G26+G27</f>
        <v>16309</v>
      </c>
      <c r="K29" s="376"/>
      <c r="M29" s="31"/>
    </row>
    <row r="30" spans="2:13" ht="18" customHeight="1" x14ac:dyDescent="0.25">
      <c r="B30" s="357"/>
      <c r="H30" s="25"/>
      <c r="I30" s="25"/>
    </row>
    <row r="31" spans="2:13" ht="18" customHeight="1" x14ac:dyDescent="0.25">
      <c r="H31" s="25"/>
      <c r="I31" s="25"/>
    </row>
    <row r="32" spans="2:13" ht="18" customHeight="1" x14ac:dyDescent="0.25">
      <c r="H32" s="25"/>
      <c r="I32" s="25"/>
    </row>
    <row r="33" spans="8:9" ht="18" customHeight="1" x14ac:dyDescent="0.25">
      <c r="H33" s="25"/>
      <c r="I33" s="25"/>
    </row>
    <row r="34" spans="8:9" ht="18" customHeight="1" x14ac:dyDescent="0.25">
      <c r="H34" s="25"/>
      <c r="I34" s="25"/>
    </row>
    <row r="35" spans="8:9" ht="18" customHeight="1" x14ac:dyDescent="0.25">
      <c r="H35" s="25"/>
      <c r="I35" s="25"/>
    </row>
    <row r="36" spans="8:9" ht="18" customHeight="1" x14ac:dyDescent="0.25">
      <c r="H36" s="25"/>
      <c r="I36" s="25"/>
    </row>
    <row r="37" spans="8:9" ht="18" customHeight="1" x14ac:dyDescent="0.25">
      <c r="H37" s="25"/>
      <c r="I37" s="25"/>
    </row>
    <row r="38" spans="8:9" ht="18" customHeight="1" x14ac:dyDescent="0.25">
      <c r="H38" s="25"/>
      <c r="I38" s="25"/>
    </row>
    <row r="39" spans="8:9" ht="18" customHeight="1" x14ac:dyDescent="0.25">
      <c r="H39" s="25"/>
      <c r="I39" s="25"/>
    </row>
    <row r="40" spans="8:9" ht="18" customHeight="1" x14ac:dyDescent="0.25">
      <c r="H40" s="25"/>
      <c r="I40" s="25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00" customWidth="1"/>
    <col min="2" max="2" width="39.85546875" style="100" customWidth="1"/>
    <col min="3" max="3" width="10.28515625" style="101" customWidth="1"/>
    <col min="4" max="4" width="11" style="101" customWidth="1"/>
    <col min="5" max="5" width="10.85546875" style="101" customWidth="1"/>
    <col min="6" max="6" width="33.7109375" style="101" customWidth="1"/>
    <col min="7" max="7" width="10.5703125" style="164" customWidth="1"/>
    <col min="8" max="8" width="12.42578125" style="164" customWidth="1"/>
    <col min="9" max="9" width="13" style="164" customWidth="1"/>
    <col min="10" max="10" width="9.140625" style="100"/>
    <col min="11" max="16384" width="9.140625" style="8"/>
  </cols>
  <sheetData>
    <row r="1" spans="1:10" ht="12.75" customHeight="1" x14ac:dyDescent="0.2">
      <c r="B1" s="1451" t="s">
        <v>1271</v>
      </c>
      <c r="C1" s="1501"/>
      <c r="D1" s="1501"/>
      <c r="E1" s="1501"/>
      <c r="F1" s="1501"/>
      <c r="G1" s="1501"/>
      <c r="H1" s="1501"/>
      <c r="I1" s="1501"/>
    </row>
    <row r="2" spans="1:10" x14ac:dyDescent="0.2">
      <c r="I2" s="201"/>
    </row>
    <row r="3" spans="1:10" x14ac:dyDescent="0.2">
      <c r="I3" s="201"/>
    </row>
    <row r="4" spans="1:10" s="77" customFormat="1" x14ac:dyDescent="0.2">
      <c r="A4" s="103"/>
      <c r="B4" s="1455" t="s">
        <v>73</v>
      </c>
      <c r="C4" s="1455"/>
      <c r="D4" s="1455"/>
      <c r="E4" s="1455"/>
      <c r="F4" s="1455"/>
      <c r="G4" s="1455"/>
      <c r="H4" s="1455"/>
      <c r="I4" s="1455"/>
      <c r="J4" s="103"/>
    </row>
    <row r="5" spans="1:10" s="77" customFormat="1" x14ac:dyDescent="0.2">
      <c r="A5" s="103"/>
      <c r="B5" s="1560" t="s">
        <v>167</v>
      </c>
      <c r="C5" s="1560"/>
      <c r="D5" s="1560"/>
      <c r="E5" s="1560"/>
      <c r="F5" s="1560"/>
      <c r="G5" s="1560"/>
      <c r="H5" s="1560"/>
      <c r="I5" s="1560"/>
      <c r="J5" s="103"/>
    </row>
    <row r="6" spans="1:10" s="77" customFormat="1" x14ac:dyDescent="0.2">
      <c r="A6" s="103"/>
      <c r="B6" s="1455" t="s">
        <v>1013</v>
      </c>
      <c r="C6" s="1455"/>
      <c r="D6" s="1455"/>
      <c r="E6" s="1455"/>
      <c r="F6" s="1455"/>
      <c r="G6" s="1455"/>
      <c r="H6" s="1455"/>
      <c r="I6" s="1455"/>
      <c r="J6" s="103"/>
    </row>
    <row r="7" spans="1:10" s="77" customFormat="1" x14ac:dyDescent="0.2">
      <c r="A7" s="103"/>
      <c r="B7" s="1456" t="s">
        <v>246</v>
      </c>
      <c r="C7" s="1456"/>
      <c r="D7" s="1456"/>
      <c r="E7" s="1456"/>
      <c r="F7" s="1456"/>
      <c r="G7" s="1456"/>
      <c r="H7" s="1456"/>
      <c r="I7" s="1456"/>
      <c r="J7" s="103"/>
    </row>
    <row r="8" spans="1:10" s="77" customFormat="1" ht="12.75" customHeight="1" x14ac:dyDescent="0.2">
      <c r="A8" s="1461" t="s">
        <v>53</v>
      </c>
      <c r="B8" s="1462" t="s">
        <v>54</v>
      </c>
      <c r="C8" s="1479" t="s">
        <v>55</v>
      </c>
      <c r="D8" s="1479"/>
      <c r="E8" s="1480"/>
      <c r="F8" s="1559" t="s">
        <v>56</v>
      </c>
      <c r="G8" s="1476" t="s">
        <v>57</v>
      </c>
      <c r="H8" s="1477"/>
      <c r="I8" s="1477"/>
      <c r="J8" s="370"/>
    </row>
    <row r="9" spans="1:10" s="77" customFormat="1" ht="12.75" customHeight="1" x14ac:dyDescent="0.2">
      <c r="A9" s="1461"/>
      <c r="B9" s="1462"/>
      <c r="C9" s="1452" t="s">
        <v>1012</v>
      </c>
      <c r="D9" s="1452"/>
      <c r="E9" s="1453"/>
      <c r="F9" s="1559"/>
      <c r="G9" s="1467" t="s">
        <v>1012</v>
      </c>
      <c r="H9" s="1467"/>
      <c r="I9" s="1467"/>
      <c r="J9" s="370"/>
    </row>
    <row r="10" spans="1:10" s="176" customFormat="1" ht="36.6" customHeight="1" x14ac:dyDescent="0.2">
      <c r="A10" s="1461"/>
      <c r="B10" s="174" t="s">
        <v>58</v>
      </c>
      <c r="C10" s="85" t="s">
        <v>59</v>
      </c>
      <c r="D10" s="85" t="s">
        <v>60</v>
      </c>
      <c r="E10" s="105" t="s">
        <v>61</v>
      </c>
      <c r="F10" s="175" t="s">
        <v>62</v>
      </c>
      <c r="G10" s="202" t="s">
        <v>59</v>
      </c>
      <c r="H10" s="202" t="s">
        <v>60</v>
      </c>
      <c r="I10" s="202" t="s">
        <v>61</v>
      </c>
      <c r="J10" s="377"/>
    </row>
    <row r="11" spans="1:10" ht="11.45" customHeight="1" x14ac:dyDescent="0.2">
      <c r="A11" s="107">
        <v>1</v>
      </c>
      <c r="B11" s="108" t="s">
        <v>22</v>
      </c>
      <c r="C11" s="946"/>
      <c r="D11" s="946"/>
      <c r="E11" s="946"/>
      <c r="F11" s="88" t="s">
        <v>23</v>
      </c>
      <c r="G11" s="207"/>
      <c r="H11" s="207"/>
      <c r="I11" s="304"/>
      <c r="J11" s="133"/>
    </row>
    <row r="12" spans="1:10" x14ac:dyDescent="0.2">
      <c r="A12" s="107">
        <f t="shared" ref="A12:A54" si="0">A11+1</f>
        <v>2</v>
      </c>
      <c r="B12" s="110" t="s">
        <v>33</v>
      </c>
      <c r="C12" s="168"/>
      <c r="D12" s="168"/>
      <c r="E12" s="162">
        <f t="shared" ref="E12:E18" si="1">SUM(C12:D12)</f>
        <v>0</v>
      </c>
      <c r="F12" s="89" t="s">
        <v>197</v>
      </c>
      <c r="G12" s="162">
        <v>222708</v>
      </c>
      <c r="H12" s="162">
        <v>16582</v>
      </c>
      <c r="I12" s="305">
        <f>SUM(G12:H12)</f>
        <v>239290</v>
      </c>
      <c r="J12" s="133"/>
    </row>
    <row r="13" spans="1:10" x14ac:dyDescent="0.2">
      <c r="A13" s="107">
        <f t="shared" si="0"/>
        <v>3</v>
      </c>
      <c r="B13" s="110" t="s">
        <v>34</v>
      </c>
      <c r="C13" s="168"/>
      <c r="D13" s="168"/>
      <c r="E13" s="162">
        <f t="shared" si="1"/>
        <v>0</v>
      </c>
      <c r="F13" s="339" t="s">
        <v>198</v>
      </c>
      <c r="G13" s="162">
        <v>37638</v>
      </c>
      <c r="H13" s="162">
        <v>2726</v>
      </c>
      <c r="I13" s="305">
        <f>SUM(G13:H13)</f>
        <v>40364</v>
      </c>
      <c r="J13" s="369"/>
    </row>
    <row r="14" spans="1:10" x14ac:dyDescent="0.2">
      <c r="A14" s="107">
        <f t="shared" si="0"/>
        <v>4</v>
      </c>
      <c r="B14" s="110" t="s">
        <v>1207</v>
      </c>
      <c r="C14" s="168">
        <f>'tám, végl. pe.átv  '!C67</f>
        <v>0</v>
      </c>
      <c r="D14" s="168">
        <f>'tám, végl. pe.átv  '!D67</f>
        <v>814</v>
      </c>
      <c r="E14" s="162">
        <f t="shared" si="1"/>
        <v>814</v>
      </c>
      <c r="F14" s="89" t="s">
        <v>199</v>
      </c>
      <c r="G14" s="1061">
        <v>158717</v>
      </c>
      <c r="H14" s="1061">
        <v>8147</v>
      </c>
      <c r="I14" s="1062">
        <f>SUM(G14:H14)</f>
        <v>166864</v>
      </c>
      <c r="J14" s="133"/>
    </row>
    <row r="15" spans="1:10" ht="12" customHeight="1" x14ac:dyDescent="0.2">
      <c r="A15" s="107">
        <f t="shared" si="0"/>
        <v>5</v>
      </c>
      <c r="B15" s="82"/>
      <c r="C15" s="168"/>
      <c r="D15" s="168"/>
      <c r="E15" s="162"/>
      <c r="F15" s="89"/>
      <c r="G15" s="725"/>
      <c r="H15" s="725"/>
      <c r="I15" s="728"/>
      <c r="J15" s="133"/>
    </row>
    <row r="16" spans="1:10" x14ac:dyDescent="0.2">
      <c r="A16" s="107">
        <f t="shared" si="0"/>
        <v>6</v>
      </c>
      <c r="B16" s="110" t="s">
        <v>35</v>
      </c>
      <c r="C16" s="168"/>
      <c r="D16" s="168"/>
      <c r="E16" s="162">
        <f t="shared" si="1"/>
        <v>0</v>
      </c>
      <c r="F16" s="89" t="s">
        <v>26</v>
      </c>
      <c r="G16" s="579"/>
      <c r="H16" s="579"/>
      <c r="I16" s="580"/>
      <c r="J16" s="133"/>
    </row>
    <row r="17" spans="1:10" x14ac:dyDescent="0.2">
      <c r="A17" s="107">
        <f t="shared" si="0"/>
        <v>7</v>
      </c>
      <c r="B17" s="110"/>
      <c r="C17" s="168"/>
      <c r="D17" s="168"/>
      <c r="E17" s="162"/>
      <c r="F17" s="89" t="s">
        <v>28</v>
      </c>
      <c r="G17" s="579"/>
      <c r="H17" s="579"/>
      <c r="I17" s="580"/>
      <c r="J17" s="133"/>
    </row>
    <row r="18" spans="1:10" x14ac:dyDescent="0.2">
      <c r="A18" s="107">
        <f t="shared" si="0"/>
        <v>8</v>
      </c>
      <c r="B18" s="110" t="s">
        <v>36</v>
      </c>
      <c r="C18" s="168"/>
      <c r="D18" s="168"/>
      <c r="E18" s="162">
        <f t="shared" si="1"/>
        <v>0</v>
      </c>
      <c r="F18" s="89" t="s">
        <v>388</v>
      </c>
      <c r="G18" s="579"/>
      <c r="H18" s="579"/>
      <c r="I18" s="580"/>
      <c r="J18" s="133"/>
    </row>
    <row r="19" spans="1:10" x14ac:dyDescent="0.2">
      <c r="A19" s="107">
        <f t="shared" si="0"/>
        <v>9</v>
      </c>
      <c r="B19" s="113" t="s">
        <v>37</v>
      </c>
      <c r="C19" s="203"/>
      <c r="D19" s="203"/>
      <c r="E19" s="203"/>
      <c r="F19" s="89" t="s">
        <v>387</v>
      </c>
      <c r="G19" s="579"/>
      <c r="H19" s="579"/>
      <c r="I19" s="580"/>
      <c r="J19" s="133"/>
    </row>
    <row r="20" spans="1:10" x14ac:dyDescent="0.2">
      <c r="A20" s="107">
        <f t="shared" si="0"/>
        <v>10</v>
      </c>
      <c r="B20" s="73" t="s">
        <v>176</v>
      </c>
      <c r="C20" s="203">
        <v>75092</v>
      </c>
      <c r="D20" s="203">
        <v>24908</v>
      </c>
      <c r="E20" s="203">
        <f>SUM(C20:D20)</f>
        <v>100000</v>
      </c>
      <c r="F20" s="89" t="s">
        <v>173</v>
      </c>
      <c r="G20" s="579"/>
      <c r="H20" s="579"/>
      <c r="I20" s="580"/>
      <c r="J20" s="133"/>
    </row>
    <row r="21" spans="1:10" x14ac:dyDescent="0.2">
      <c r="A21" s="107">
        <f t="shared" si="0"/>
        <v>11</v>
      </c>
      <c r="C21" s="203"/>
      <c r="D21" s="203"/>
      <c r="E21" s="203"/>
      <c r="F21" s="89" t="s">
        <v>684</v>
      </c>
      <c r="G21" s="579"/>
      <c r="H21" s="579"/>
      <c r="I21" s="580"/>
      <c r="J21" s="133"/>
    </row>
    <row r="22" spans="1:10" s="79" customFormat="1" x14ac:dyDescent="0.2">
      <c r="A22" s="107">
        <f t="shared" si="0"/>
        <v>12</v>
      </c>
      <c r="B22" s="100" t="s">
        <v>39</v>
      </c>
      <c r="C22" s="203"/>
      <c r="D22" s="203"/>
      <c r="E22" s="203"/>
      <c r="F22" s="89" t="s">
        <v>685</v>
      </c>
      <c r="G22" s="579"/>
      <c r="H22" s="579"/>
      <c r="I22" s="580"/>
      <c r="J22" s="372"/>
    </row>
    <row r="23" spans="1:10" s="79" customFormat="1" x14ac:dyDescent="0.2">
      <c r="A23" s="107">
        <f t="shared" si="0"/>
        <v>13</v>
      </c>
      <c r="B23" s="100" t="s">
        <v>40</v>
      </c>
      <c r="C23" s="203"/>
      <c r="D23" s="203"/>
      <c r="E23" s="203"/>
      <c r="F23" s="114"/>
      <c r="G23" s="579"/>
      <c r="H23" s="579"/>
      <c r="I23" s="580"/>
      <c r="J23" s="372"/>
    </row>
    <row r="24" spans="1:10" x14ac:dyDescent="0.2">
      <c r="A24" s="107">
        <f t="shared" si="0"/>
        <v>14</v>
      </c>
      <c r="B24" s="110" t="s">
        <v>41</v>
      </c>
      <c r="C24" s="506"/>
      <c r="D24" s="506"/>
      <c r="E24" s="506"/>
      <c r="F24" s="115" t="s">
        <v>63</v>
      </c>
      <c r="G24" s="1063">
        <f>SUM(G12:G22)</f>
        <v>419063</v>
      </c>
      <c r="H24" s="1063">
        <f>SUM(H12:H22)</f>
        <v>27455</v>
      </c>
      <c r="I24" s="1064">
        <f>SUM(I12:I22)</f>
        <v>446518</v>
      </c>
      <c r="J24" s="133"/>
    </row>
    <row r="25" spans="1:10" x14ac:dyDescent="0.2">
      <c r="A25" s="107">
        <f t="shared" si="0"/>
        <v>15</v>
      </c>
      <c r="B25" s="110" t="s">
        <v>42</v>
      </c>
      <c r="C25" s="203">
        <v>0</v>
      </c>
      <c r="D25" s="203">
        <v>0</v>
      </c>
      <c r="E25" s="203">
        <v>0</v>
      </c>
      <c r="F25" s="114"/>
      <c r="G25" s="1065"/>
      <c r="H25" s="1065"/>
      <c r="I25" s="990"/>
      <c r="J25" s="133"/>
    </row>
    <row r="26" spans="1:10" x14ac:dyDescent="0.2">
      <c r="A26" s="107">
        <f t="shared" si="0"/>
        <v>16</v>
      </c>
      <c r="B26" s="73" t="s">
        <v>43</v>
      </c>
      <c r="C26" s="387"/>
      <c r="D26" s="387"/>
      <c r="E26" s="387"/>
      <c r="F26" s="90" t="s">
        <v>32</v>
      </c>
      <c r="G26" s="1066"/>
      <c r="H26" s="1066"/>
      <c r="I26" s="990"/>
      <c r="J26" s="133"/>
    </row>
    <row r="27" spans="1:10" x14ac:dyDescent="0.2">
      <c r="A27" s="107">
        <f t="shared" si="0"/>
        <v>17</v>
      </c>
      <c r="B27" s="110" t="s">
        <v>44</v>
      </c>
      <c r="C27" s="162"/>
      <c r="D27" s="162"/>
      <c r="E27" s="162"/>
      <c r="F27" s="89" t="s">
        <v>232</v>
      </c>
      <c r="G27" s="1065">
        <f>'felhalm. kiad.  '!H109</f>
        <v>0</v>
      </c>
      <c r="H27" s="1065">
        <f>'felhalm. kiad.  '!I109</f>
        <v>5000</v>
      </c>
      <c r="I27" s="990">
        <f>SUM(G27:H27)</f>
        <v>5000</v>
      </c>
      <c r="J27" s="133"/>
    </row>
    <row r="28" spans="1:10" x14ac:dyDescent="0.2">
      <c r="A28" s="107">
        <f t="shared" si="0"/>
        <v>18</v>
      </c>
      <c r="B28" s="110"/>
      <c r="C28" s="162"/>
      <c r="D28" s="162"/>
      <c r="E28" s="162"/>
      <c r="F28" s="89" t="s">
        <v>29</v>
      </c>
      <c r="G28" s="1065"/>
      <c r="H28" s="1065"/>
      <c r="I28" s="990"/>
      <c r="J28" s="133"/>
    </row>
    <row r="29" spans="1:10" x14ac:dyDescent="0.2">
      <c r="A29" s="107">
        <f t="shared" si="0"/>
        <v>19</v>
      </c>
      <c r="B29" s="100" t="s">
        <v>47</v>
      </c>
      <c r="C29" s="162"/>
      <c r="D29" s="162"/>
      <c r="E29" s="162"/>
      <c r="F29" s="89" t="s">
        <v>30</v>
      </c>
      <c r="G29" s="1065"/>
      <c r="H29" s="1065"/>
      <c r="I29" s="990"/>
      <c r="J29" s="133"/>
    </row>
    <row r="30" spans="1:10" s="79" customFormat="1" x14ac:dyDescent="0.2">
      <c r="A30" s="107">
        <f t="shared" si="0"/>
        <v>20</v>
      </c>
      <c r="B30" s="100" t="s">
        <v>45</v>
      </c>
      <c r="C30" s="162"/>
      <c r="D30" s="162"/>
      <c r="E30" s="162"/>
      <c r="F30" s="89" t="s">
        <v>389</v>
      </c>
      <c r="G30" s="1065"/>
      <c r="H30" s="1065"/>
      <c r="I30" s="990"/>
      <c r="J30" s="372"/>
    </row>
    <row r="31" spans="1:10" x14ac:dyDescent="0.2">
      <c r="A31" s="107">
        <f t="shared" si="0"/>
        <v>21</v>
      </c>
      <c r="C31" s="162"/>
      <c r="D31" s="162"/>
      <c r="E31" s="162"/>
      <c r="F31" s="89" t="s">
        <v>386</v>
      </c>
      <c r="G31" s="1065"/>
      <c r="H31" s="1065"/>
      <c r="I31" s="990"/>
      <c r="J31" s="133"/>
    </row>
    <row r="32" spans="1:10" s="9" customFormat="1" x14ac:dyDescent="0.2">
      <c r="A32" s="107">
        <f t="shared" si="0"/>
        <v>22</v>
      </c>
      <c r="B32" s="117" t="s">
        <v>49</v>
      </c>
      <c r="C32" s="203">
        <f>C14+C20</f>
        <v>75092</v>
      </c>
      <c r="D32" s="203">
        <f>D14+D20</f>
        <v>25722</v>
      </c>
      <c r="E32" s="203">
        <f>E14+E20</f>
        <v>100814</v>
      </c>
      <c r="F32" s="89" t="s">
        <v>382</v>
      </c>
      <c r="G32" s="989"/>
      <c r="H32" s="989"/>
      <c r="I32" s="990"/>
      <c r="J32" s="331"/>
    </row>
    <row r="33" spans="1:10" x14ac:dyDescent="0.2">
      <c r="A33" s="107">
        <f t="shared" si="0"/>
        <v>23</v>
      </c>
      <c r="B33" s="118" t="s">
        <v>64</v>
      </c>
      <c r="C33" s="205">
        <f>C16+C23+C24+C25+C26+C27+C30</f>
        <v>0</v>
      </c>
      <c r="D33" s="205">
        <f t="shared" ref="D33:E33" si="2">D16+D23+D24+D25+D26+D27+D30</f>
        <v>0</v>
      </c>
      <c r="E33" s="205">
        <f t="shared" si="2"/>
        <v>0</v>
      </c>
      <c r="F33" s="119" t="s">
        <v>65</v>
      </c>
      <c r="G33" s="1067">
        <f>SUM(G27:G32)</f>
        <v>0</v>
      </c>
      <c r="H33" s="1067">
        <f>SUM(H27:H32)</f>
        <v>5000</v>
      </c>
      <c r="I33" s="1068">
        <f>SUM(I27:I31)</f>
        <v>5000</v>
      </c>
      <c r="J33" s="133"/>
    </row>
    <row r="34" spans="1:10" x14ac:dyDescent="0.2">
      <c r="A34" s="107">
        <f t="shared" si="0"/>
        <v>24</v>
      </c>
      <c r="B34" s="121" t="s">
        <v>48</v>
      </c>
      <c r="C34" s="206">
        <f>SUM(C32:C33)</f>
        <v>75092</v>
      </c>
      <c r="D34" s="206">
        <f>SUM(D32:D33)</f>
        <v>25722</v>
      </c>
      <c r="E34" s="206">
        <f>SUM(C34:D34)</f>
        <v>100814</v>
      </c>
      <c r="F34" s="122" t="s">
        <v>66</v>
      </c>
      <c r="G34" s="1066">
        <f>G24+G33</f>
        <v>419063</v>
      </c>
      <c r="H34" s="1066">
        <f>H24+H33</f>
        <v>32455</v>
      </c>
      <c r="I34" s="1069">
        <f>I24+I33</f>
        <v>451518</v>
      </c>
      <c r="J34" s="133"/>
    </row>
    <row r="35" spans="1:10" x14ac:dyDescent="0.2">
      <c r="A35" s="107">
        <f t="shared" si="0"/>
        <v>25</v>
      </c>
      <c r="B35" s="123"/>
      <c r="C35" s="166"/>
      <c r="D35" s="166"/>
      <c r="E35" s="166"/>
      <c r="F35" s="114"/>
      <c r="G35" s="1065"/>
      <c r="H35" s="1065"/>
      <c r="I35" s="990"/>
      <c r="J35" s="133"/>
    </row>
    <row r="36" spans="1:10" x14ac:dyDescent="0.2">
      <c r="A36" s="107">
        <f t="shared" si="0"/>
        <v>26</v>
      </c>
      <c r="B36" s="123"/>
      <c r="C36" s="166"/>
      <c r="D36" s="166"/>
      <c r="E36" s="166"/>
      <c r="F36" s="115"/>
      <c r="G36" s="1063"/>
      <c r="H36" s="1063"/>
      <c r="I36" s="1064"/>
      <c r="J36" s="133"/>
    </row>
    <row r="37" spans="1:10" s="9" customFormat="1" x14ac:dyDescent="0.2">
      <c r="A37" s="107">
        <f t="shared" si="0"/>
        <v>27</v>
      </c>
      <c r="B37" s="123"/>
      <c r="C37" s="166"/>
      <c r="D37" s="166"/>
      <c r="E37" s="166"/>
      <c r="F37" s="114"/>
      <c r="G37" s="579"/>
      <c r="H37" s="579"/>
      <c r="I37" s="580"/>
      <c r="J37" s="331"/>
    </row>
    <row r="38" spans="1:10" s="9" customFormat="1" x14ac:dyDescent="0.2">
      <c r="A38" s="465">
        <f t="shared" si="0"/>
        <v>28</v>
      </c>
      <c r="B38" s="81" t="s">
        <v>50</v>
      </c>
      <c r="C38" s="387"/>
      <c r="D38" s="387"/>
      <c r="E38" s="387"/>
      <c r="F38" s="90" t="s">
        <v>31</v>
      </c>
      <c r="G38" s="699"/>
      <c r="H38" s="699"/>
      <c r="I38" s="700"/>
      <c r="J38" s="331"/>
    </row>
    <row r="39" spans="1:10" s="9" customFormat="1" x14ac:dyDescent="0.2">
      <c r="A39" s="107">
        <f t="shared" si="0"/>
        <v>29</v>
      </c>
      <c r="B39" s="86" t="s">
        <v>598</v>
      </c>
      <c r="C39" s="387"/>
      <c r="D39" s="387"/>
      <c r="E39" s="387"/>
      <c r="F39" s="124" t="s">
        <v>4</v>
      </c>
      <c r="G39" s="943"/>
      <c r="H39" s="944"/>
      <c r="I39" s="945"/>
      <c r="J39" s="331"/>
    </row>
    <row r="40" spans="1:10" s="9" customFormat="1" x14ac:dyDescent="0.2">
      <c r="A40" s="107">
        <f t="shared" si="0"/>
        <v>30</v>
      </c>
      <c r="B40" s="73" t="s">
        <v>701</v>
      </c>
      <c r="C40" s="387"/>
      <c r="D40" s="387"/>
      <c r="E40" s="387"/>
      <c r="F40" s="340" t="s">
        <v>3</v>
      </c>
      <c r="G40" s="699"/>
      <c r="H40" s="699"/>
      <c r="I40" s="700"/>
      <c r="J40" s="331"/>
    </row>
    <row r="41" spans="1:10" x14ac:dyDescent="0.2">
      <c r="A41" s="107">
        <f t="shared" si="0"/>
        <v>31</v>
      </c>
      <c r="B41" s="75" t="s">
        <v>600</v>
      </c>
      <c r="C41" s="511"/>
      <c r="D41" s="511"/>
      <c r="E41" s="511"/>
      <c r="F41" s="89" t="s">
        <v>5</v>
      </c>
      <c r="G41" s="699"/>
      <c r="H41" s="699"/>
      <c r="I41" s="700"/>
      <c r="J41" s="133"/>
    </row>
    <row r="42" spans="1:10" x14ac:dyDescent="0.2">
      <c r="A42" s="107">
        <f t="shared" si="0"/>
        <v>32</v>
      </c>
      <c r="B42" s="75" t="s">
        <v>189</v>
      </c>
      <c r="C42" s="162"/>
      <c r="D42" s="162"/>
      <c r="E42" s="162"/>
      <c r="F42" s="89" t="s">
        <v>6</v>
      </c>
      <c r="G42" s="943"/>
      <c r="H42" s="943"/>
      <c r="I42" s="700"/>
      <c r="J42" s="133"/>
    </row>
    <row r="43" spans="1:10" x14ac:dyDescent="0.2">
      <c r="A43" s="107">
        <f t="shared" si="0"/>
        <v>33</v>
      </c>
      <c r="B43" s="338" t="s">
        <v>231</v>
      </c>
      <c r="C43" s="162">
        <v>3532</v>
      </c>
      <c r="D43" s="162"/>
      <c r="E43" s="162">
        <f>C43+D43</f>
        <v>3532</v>
      </c>
      <c r="F43" s="89" t="s">
        <v>7</v>
      </c>
      <c r="G43" s="943"/>
      <c r="H43" s="943"/>
      <c r="I43" s="700"/>
      <c r="J43" s="133"/>
    </row>
    <row r="44" spans="1:10" x14ac:dyDescent="0.2">
      <c r="A44" s="107">
        <f t="shared" si="0"/>
        <v>34</v>
      </c>
      <c r="B44" s="338" t="s">
        <v>699</v>
      </c>
      <c r="C44" s="162"/>
      <c r="D44" s="162"/>
      <c r="E44" s="162"/>
      <c r="F44" s="89"/>
      <c r="G44" s="943"/>
      <c r="H44" s="943"/>
      <c r="I44" s="700"/>
      <c r="J44" s="133"/>
    </row>
    <row r="45" spans="1:10" x14ac:dyDescent="0.2">
      <c r="A45" s="107">
        <f t="shared" si="0"/>
        <v>35</v>
      </c>
      <c r="B45" s="76" t="s">
        <v>601</v>
      </c>
      <c r="C45" s="162"/>
      <c r="D45" s="162"/>
      <c r="E45" s="162"/>
      <c r="F45" s="89" t="s">
        <v>8</v>
      </c>
      <c r="G45" s="699"/>
      <c r="H45" s="699"/>
      <c r="I45" s="580"/>
      <c r="J45" s="133"/>
    </row>
    <row r="46" spans="1:10" x14ac:dyDescent="0.2">
      <c r="A46" s="107">
        <f t="shared" si="0"/>
        <v>36</v>
      </c>
      <c r="B46" s="76" t="s">
        <v>602</v>
      </c>
      <c r="C46" s="387"/>
      <c r="D46" s="387"/>
      <c r="E46" s="387"/>
      <c r="F46" s="89" t="s">
        <v>9</v>
      </c>
      <c r="G46" s="699"/>
      <c r="H46" s="699"/>
      <c r="I46" s="580"/>
      <c r="J46" s="133"/>
    </row>
    <row r="47" spans="1:10" x14ac:dyDescent="0.2">
      <c r="A47" s="107">
        <f t="shared" si="0"/>
        <v>37</v>
      </c>
      <c r="B47" s="75" t="s">
        <v>193</v>
      </c>
      <c r="C47" s="162"/>
      <c r="D47" s="162"/>
      <c r="E47" s="162"/>
      <c r="F47" s="89" t="s">
        <v>10</v>
      </c>
      <c r="G47" s="579"/>
      <c r="H47" s="579"/>
      <c r="I47" s="580"/>
      <c r="J47" s="133"/>
    </row>
    <row r="48" spans="1:10" x14ac:dyDescent="0.2">
      <c r="A48" s="107">
        <f t="shared" si="0"/>
        <v>38</v>
      </c>
      <c r="B48" s="338" t="s">
        <v>194</v>
      </c>
      <c r="C48" s="162">
        <f>G24-(C32+C43)</f>
        <v>340439</v>
      </c>
      <c r="D48" s="162">
        <f>H24-(D32+D43)</f>
        <v>1733</v>
      </c>
      <c r="E48" s="162">
        <f>I24-(E32+E43)</f>
        <v>342172</v>
      </c>
      <c r="F48" s="89" t="s">
        <v>11</v>
      </c>
      <c r="G48" s="579"/>
      <c r="H48" s="579"/>
      <c r="I48" s="580"/>
      <c r="J48" s="133"/>
    </row>
    <row r="49" spans="1:10" x14ac:dyDescent="0.2">
      <c r="A49" s="107">
        <f t="shared" si="0"/>
        <v>39</v>
      </c>
      <c r="B49" s="338" t="s">
        <v>195</v>
      </c>
      <c r="C49" s="162">
        <f>G33-C33</f>
        <v>0</v>
      </c>
      <c r="D49" s="162">
        <f>H33-D33</f>
        <v>5000</v>
      </c>
      <c r="E49" s="162">
        <f>I33-E33</f>
        <v>5000</v>
      </c>
      <c r="F49" s="89" t="s">
        <v>12</v>
      </c>
      <c r="G49" s="579"/>
      <c r="H49" s="579"/>
      <c r="I49" s="580"/>
      <c r="J49" s="133"/>
    </row>
    <row r="50" spans="1:10" x14ac:dyDescent="0.2">
      <c r="A50" s="107">
        <f t="shared" si="0"/>
        <v>40</v>
      </c>
      <c r="B50" s="75" t="s">
        <v>1</v>
      </c>
      <c r="C50" s="162"/>
      <c r="D50" s="162"/>
      <c r="E50" s="162"/>
      <c r="F50" s="89" t="s">
        <v>13</v>
      </c>
      <c r="G50" s="579"/>
      <c r="H50" s="579"/>
      <c r="I50" s="580"/>
      <c r="J50" s="133"/>
    </row>
    <row r="51" spans="1:10" x14ac:dyDescent="0.2">
      <c r="A51" s="107">
        <f t="shared" si="0"/>
        <v>41</v>
      </c>
      <c r="B51" s="75"/>
      <c r="C51" s="162"/>
      <c r="D51" s="162"/>
      <c r="E51" s="162"/>
      <c r="F51" s="89" t="s">
        <v>14</v>
      </c>
      <c r="G51" s="579"/>
      <c r="H51" s="579"/>
      <c r="I51" s="580"/>
      <c r="J51" s="133"/>
    </row>
    <row r="52" spans="1:10" x14ac:dyDescent="0.2">
      <c r="A52" s="107">
        <f t="shared" si="0"/>
        <v>42</v>
      </c>
      <c r="B52" s="75"/>
      <c r="C52" s="162"/>
      <c r="D52" s="162"/>
      <c r="E52" s="162"/>
      <c r="F52" s="89" t="s">
        <v>15</v>
      </c>
      <c r="G52" s="579"/>
      <c r="H52" s="579"/>
      <c r="I52" s="580"/>
      <c r="J52" s="133"/>
    </row>
    <row r="53" spans="1:10" ht="12" thickBot="1" x14ac:dyDescent="0.25">
      <c r="A53" s="107">
        <f t="shared" si="0"/>
        <v>43</v>
      </c>
      <c r="B53" s="121" t="s">
        <v>390</v>
      </c>
      <c r="C53" s="387">
        <f>SUM(C39:C51)</f>
        <v>343971</v>
      </c>
      <c r="D53" s="387">
        <f>SUM(D39:D51)</f>
        <v>6733</v>
      </c>
      <c r="E53" s="387">
        <f>SUM(E39:E51)</f>
        <v>350704</v>
      </c>
      <c r="F53" s="90" t="s">
        <v>383</v>
      </c>
      <c r="G53" s="1066">
        <f>SUM(G39:G52)</f>
        <v>0</v>
      </c>
      <c r="H53" s="1066">
        <f>SUM(H39:H52)</f>
        <v>0</v>
      </c>
      <c r="I53" s="1069">
        <f>SUM(I39:I52)</f>
        <v>0</v>
      </c>
      <c r="J53" s="133"/>
    </row>
    <row r="54" spans="1:10" ht="12" thickBot="1" x14ac:dyDescent="0.25">
      <c r="A54" s="548">
        <f t="shared" si="0"/>
        <v>44</v>
      </c>
      <c r="B54" s="600" t="s">
        <v>385</v>
      </c>
      <c r="C54" s="585">
        <f>C34+C53</f>
        <v>419063</v>
      </c>
      <c r="D54" s="539">
        <f>D34+D53</f>
        <v>32455</v>
      </c>
      <c r="E54" s="1108">
        <f>E34+E53</f>
        <v>451518</v>
      </c>
      <c r="F54" s="328" t="s">
        <v>384</v>
      </c>
      <c r="G54" s="599">
        <f>G34+G53</f>
        <v>419063</v>
      </c>
      <c r="H54" s="551">
        <f>H34+H53</f>
        <v>32455</v>
      </c>
      <c r="I54" s="475">
        <f>I34+I53</f>
        <v>451518</v>
      </c>
      <c r="J54" s="165"/>
    </row>
    <row r="55" spans="1:10" x14ac:dyDescent="0.2">
      <c r="B55" s="126"/>
      <c r="C55" s="125"/>
      <c r="D55" s="125"/>
      <c r="E55" s="125"/>
      <c r="F55" s="125"/>
      <c r="G55" s="132"/>
      <c r="H55" s="132"/>
      <c r="I55" s="132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00" customWidth="1"/>
    <col min="2" max="2" width="36.85546875" style="100" customWidth="1"/>
    <col min="3" max="3" width="11.28515625" style="101" customWidth="1"/>
    <col min="4" max="4" width="13.85546875" style="101" customWidth="1"/>
    <col min="5" max="5" width="13" style="101" customWidth="1"/>
    <col min="6" max="6" width="35.42578125" style="101" customWidth="1"/>
    <col min="7" max="7" width="12.140625" style="164" customWidth="1"/>
    <col min="8" max="8" width="11.42578125" style="164" customWidth="1"/>
    <col min="9" max="9" width="12.85546875" style="164" customWidth="1"/>
    <col min="10" max="10" width="9.140625" style="100"/>
    <col min="11" max="16384" width="9.140625" style="8"/>
  </cols>
  <sheetData>
    <row r="1" spans="1:10" ht="12.75" x14ac:dyDescent="0.2">
      <c r="B1" s="1451" t="s">
        <v>1270</v>
      </c>
      <c r="C1" s="1501"/>
      <c r="D1" s="1501"/>
      <c r="E1" s="1501"/>
      <c r="F1" s="1501"/>
      <c r="G1" s="1501"/>
      <c r="H1" s="1501"/>
      <c r="I1" s="1501"/>
    </row>
    <row r="2" spans="1:10" x14ac:dyDescent="0.2">
      <c r="I2" s="201"/>
    </row>
    <row r="3" spans="1:10" x14ac:dyDescent="0.2">
      <c r="I3" s="201"/>
    </row>
    <row r="4" spans="1:10" s="77" customFormat="1" x14ac:dyDescent="0.2">
      <c r="A4" s="103"/>
      <c r="B4" s="1455" t="s">
        <v>73</v>
      </c>
      <c r="C4" s="1455"/>
      <c r="D4" s="1455"/>
      <c r="E4" s="1455"/>
      <c r="F4" s="1455"/>
      <c r="G4" s="1455"/>
      <c r="H4" s="1455"/>
      <c r="I4" s="1455"/>
      <c r="J4" s="103"/>
    </row>
    <row r="5" spans="1:10" s="77" customFormat="1" x14ac:dyDescent="0.2">
      <c r="A5" s="103"/>
      <c r="B5" s="1560" t="s">
        <v>168</v>
      </c>
      <c r="C5" s="1560"/>
      <c r="D5" s="1560"/>
      <c r="E5" s="1560"/>
      <c r="F5" s="1560"/>
      <c r="G5" s="1560"/>
      <c r="H5" s="1560"/>
      <c r="I5" s="1560"/>
      <c r="J5" s="103"/>
    </row>
    <row r="6" spans="1:10" s="77" customFormat="1" x14ac:dyDescent="0.2">
      <c r="A6" s="103"/>
      <c r="B6" s="1455" t="s">
        <v>1013</v>
      </c>
      <c r="C6" s="1455"/>
      <c r="D6" s="1455"/>
      <c r="E6" s="1455"/>
      <c r="F6" s="1455"/>
      <c r="G6" s="1455"/>
      <c r="H6" s="1455"/>
      <c r="I6" s="1455"/>
      <c r="J6" s="103"/>
    </row>
    <row r="7" spans="1:10" s="77" customFormat="1" x14ac:dyDescent="0.2">
      <c r="A7" s="103"/>
      <c r="B7" s="1456" t="s">
        <v>246</v>
      </c>
      <c r="C7" s="1456"/>
      <c r="D7" s="1456"/>
      <c r="E7" s="1456"/>
      <c r="F7" s="1456"/>
      <c r="G7" s="1456"/>
      <c r="H7" s="1456"/>
      <c r="I7" s="1456"/>
      <c r="J7" s="103"/>
    </row>
    <row r="8" spans="1:10" s="77" customFormat="1" ht="12.75" customHeight="1" x14ac:dyDescent="0.2">
      <c r="A8" s="1483" t="s">
        <v>53</v>
      </c>
      <c r="B8" s="1604" t="s">
        <v>54</v>
      </c>
      <c r="C8" s="1480" t="s">
        <v>55</v>
      </c>
      <c r="D8" s="1462"/>
      <c r="E8" s="1606"/>
      <c r="F8" s="1607" t="s">
        <v>56</v>
      </c>
      <c r="G8" s="1476" t="s">
        <v>57</v>
      </c>
      <c r="H8" s="1477"/>
      <c r="I8" s="1477"/>
      <c r="J8" s="370"/>
    </row>
    <row r="9" spans="1:10" s="77" customFormat="1" ht="12.75" customHeight="1" x14ac:dyDescent="0.2">
      <c r="A9" s="1484"/>
      <c r="B9" s="1605"/>
      <c r="C9" s="1453" t="s">
        <v>1012</v>
      </c>
      <c r="D9" s="1609"/>
      <c r="E9" s="1610"/>
      <c r="F9" s="1608"/>
      <c r="G9" s="1468" t="s">
        <v>1012</v>
      </c>
      <c r="H9" s="1611"/>
      <c r="I9" s="1612"/>
      <c r="J9" s="370"/>
    </row>
    <row r="10" spans="1:10" s="176" customFormat="1" ht="36.6" customHeight="1" x14ac:dyDescent="0.2">
      <c r="A10" s="1485"/>
      <c r="B10" s="174" t="s">
        <v>58</v>
      </c>
      <c r="C10" s="85" t="s">
        <v>59</v>
      </c>
      <c r="D10" s="85" t="s">
        <v>60</v>
      </c>
      <c r="E10" s="85" t="s">
        <v>61</v>
      </c>
      <c r="F10" s="167" t="s">
        <v>62</v>
      </c>
      <c r="G10" s="202" t="s">
        <v>59</v>
      </c>
      <c r="H10" s="202" t="s">
        <v>60</v>
      </c>
      <c r="I10" s="202" t="s">
        <v>61</v>
      </c>
      <c r="J10" s="377"/>
    </row>
    <row r="11" spans="1:10" ht="11.45" customHeight="1" x14ac:dyDescent="0.2">
      <c r="A11" s="107">
        <v>1</v>
      </c>
      <c r="B11" s="108" t="s">
        <v>22</v>
      </c>
      <c r="C11" s="207"/>
      <c r="D11" s="207"/>
      <c r="E11" s="207"/>
      <c r="F11" s="519" t="s">
        <v>23</v>
      </c>
      <c r="G11" s="207"/>
      <c r="H11" s="207"/>
      <c r="I11" s="304"/>
      <c r="J11" s="133"/>
    </row>
    <row r="12" spans="1:10" x14ac:dyDescent="0.2">
      <c r="A12" s="107">
        <f t="shared" ref="A12:A54" si="0">A11+1</f>
        <v>2</v>
      </c>
      <c r="B12" s="110" t="s">
        <v>33</v>
      </c>
      <c r="C12" s="168"/>
      <c r="D12" s="168"/>
      <c r="E12" s="162">
        <f>SUM(C12:D12)</f>
        <v>0</v>
      </c>
      <c r="F12" s="325" t="s">
        <v>197</v>
      </c>
      <c r="G12" s="162">
        <v>93416</v>
      </c>
      <c r="H12" s="162"/>
      <c r="I12" s="305">
        <f>SUM(G12:H12)</f>
        <v>93416</v>
      </c>
      <c r="J12" s="133"/>
    </row>
    <row r="13" spans="1:10" x14ac:dyDescent="0.2">
      <c r="A13" s="107">
        <f t="shared" si="0"/>
        <v>3</v>
      </c>
      <c r="B13" s="110" t="s">
        <v>34</v>
      </c>
      <c r="C13" s="168"/>
      <c r="D13" s="168"/>
      <c r="E13" s="162">
        <f>SUM(C13:D13)</f>
        <v>0</v>
      </c>
      <c r="F13" s="505" t="s">
        <v>198</v>
      </c>
      <c r="G13" s="162">
        <v>14293</v>
      </c>
      <c r="H13" s="162"/>
      <c r="I13" s="305">
        <f>SUM(G13:H13)</f>
        <v>14293</v>
      </c>
      <c r="J13" s="133"/>
    </row>
    <row r="14" spans="1:10" x14ac:dyDescent="0.2">
      <c r="A14" s="107">
        <f t="shared" si="0"/>
        <v>4</v>
      </c>
      <c r="B14" s="110" t="s">
        <v>1206</v>
      </c>
      <c r="C14" s="168"/>
      <c r="D14" s="168"/>
      <c r="E14" s="162">
        <f>SUM(C14:D14)</f>
        <v>0</v>
      </c>
      <c r="F14" s="325" t="s">
        <v>199</v>
      </c>
      <c r="G14" s="162">
        <v>14111</v>
      </c>
      <c r="H14" s="162"/>
      <c r="I14" s="305">
        <f>SUM(G14:H14)</f>
        <v>14111</v>
      </c>
      <c r="J14" s="133"/>
    </row>
    <row r="15" spans="1:10" ht="12" customHeight="1" x14ac:dyDescent="0.2">
      <c r="A15" s="107">
        <f t="shared" si="0"/>
        <v>5</v>
      </c>
      <c r="B15" s="82"/>
      <c r="C15" s="168"/>
      <c r="D15" s="168"/>
      <c r="E15" s="162"/>
      <c r="F15" s="325"/>
      <c r="G15" s="168"/>
      <c r="H15" s="168"/>
      <c r="I15" s="306"/>
      <c r="J15" s="133"/>
    </row>
    <row r="16" spans="1:10" x14ac:dyDescent="0.2">
      <c r="A16" s="107">
        <f t="shared" si="0"/>
        <v>6</v>
      </c>
      <c r="B16" s="110" t="s">
        <v>35</v>
      </c>
      <c r="C16" s="168"/>
      <c r="D16" s="168"/>
      <c r="E16" s="162">
        <f>SUM(C16:D16)</f>
        <v>0</v>
      </c>
      <c r="F16" s="325" t="s">
        <v>26</v>
      </c>
      <c r="G16" s="166"/>
      <c r="H16" s="166"/>
      <c r="I16" s="307"/>
      <c r="J16" s="133"/>
    </row>
    <row r="17" spans="1:10" x14ac:dyDescent="0.2">
      <c r="A17" s="107">
        <f t="shared" si="0"/>
        <v>7</v>
      </c>
      <c r="B17" s="110"/>
      <c r="C17" s="168"/>
      <c r="D17" s="168"/>
      <c r="E17" s="162"/>
      <c r="F17" s="325" t="s">
        <v>28</v>
      </c>
      <c r="G17" s="166"/>
      <c r="H17" s="166"/>
      <c r="I17" s="307"/>
      <c r="J17" s="133"/>
    </row>
    <row r="18" spans="1:10" x14ac:dyDescent="0.2">
      <c r="A18" s="107">
        <f t="shared" si="0"/>
        <v>8</v>
      </c>
      <c r="B18" s="110" t="s">
        <v>36</v>
      </c>
      <c r="C18" s="168"/>
      <c r="D18" s="168"/>
      <c r="E18" s="162">
        <f>SUM(C18:D18)</f>
        <v>0</v>
      </c>
      <c r="F18" s="325" t="s">
        <v>388</v>
      </c>
      <c r="G18" s="166"/>
      <c r="H18" s="166"/>
      <c r="I18" s="307"/>
      <c r="J18" s="133"/>
    </row>
    <row r="19" spans="1:10" x14ac:dyDescent="0.2">
      <c r="A19" s="107">
        <f t="shared" si="0"/>
        <v>9</v>
      </c>
      <c r="B19" s="113" t="s">
        <v>37</v>
      </c>
      <c r="C19" s="203"/>
      <c r="D19" s="203"/>
      <c r="E19" s="203"/>
      <c r="F19" s="325" t="s">
        <v>387</v>
      </c>
      <c r="G19" s="166"/>
      <c r="H19" s="166"/>
      <c r="I19" s="307"/>
      <c r="J19" s="133"/>
    </row>
    <row r="20" spans="1:10" x14ac:dyDescent="0.2">
      <c r="A20" s="107">
        <f t="shared" si="0"/>
        <v>10</v>
      </c>
      <c r="B20" s="73" t="s">
        <v>38</v>
      </c>
      <c r="C20" s="203">
        <v>0</v>
      </c>
      <c r="D20" s="203"/>
      <c r="E20" s="305">
        <f>SUM(C20:D20)</f>
        <v>0</v>
      </c>
      <c r="F20" s="164" t="s">
        <v>1149</v>
      </c>
      <c r="G20" s="166"/>
      <c r="H20" s="166"/>
      <c r="I20" s="307"/>
      <c r="J20" s="133"/>
    </row>
    <row r="21" spans="1:10" x14ac:dyDescent="0.2">
      <c r="A21" s="107">
        <f t="shared" si="0"/>
        <v>11</v>
      </c>
      <c r="C21" s="203"/>
      <c r="D21" s="203"/>
      <c r="E21" s="305"/>
      <c r="F21" s="162" t="s">
        <v>684</v>
      </c>
      <c r="G21" s="166"/>
      <c r="H21" s="166"/>
      <c r="I21" s="307"/>
      <c r="J21" s="133"/>
    </row>
    <row r="22" spans="1:10" s="79" customFormat="1" x14ac:dyDescent="0.2">
      <c r="A22" s="107">
        <f t="shared" si="0"/>
        <v>12</v>
      </c>
      <c r="B22" s="100" t="s">
        <v>39</v>
      </c>
      <c r="C22" s="203"/>
      <c r="D22" s="203"/>
      <c r="E22" s="203"/>
      <c r="F22" s="325" t="s">
        <v>685</v>
      </c>
      <c r="G22" s="166"/>
      <c r="H22" s="166"/>
      <c r="I22" s="307"/>
      <c r="J22" s="372"/>
    </row>
    <row r="23" spans="1:10" s="79" customFormat="1" x14ac:dyDescent="0.2">
      <c r="A23" s="107">
        <f t="shared" si="0"/>
        <v>13</v>
      </c>
      <c r="B23" s="100" t="s">
        <v>40</v>
      </c>
      <c r="C23" s="203"/>
      <c r="D23" s="203"/>
      <c r="E23" s="203"/>
      <c r="F23" s="369"/>
      <c r="G23" s="166"/>
      <c r="H23" s="166"/>
      <c r="I23" s="307"/>
      <c r="J23" s="372"/>
    </row>
    <row r="24" spans="1:10" x14ac:dyDescent="0.2">
      <c r="A24" s="107">
        <f t="shared" si="0"/>
        <v>14</v>
      </c>
      <c r="B24" s="110" t="s">
        <v>41</v>
      </c>
      <c r="C24" s="506"/>
      <c r="D24" s="506"/>
      <c r="E24" s="506"/>
      <c r="F24" s="507" t="s">
        <v>63</v>
      </c>
      <c r="G24" s="204">
        <f>SUM(G12:G22)</f>
        <v>121820</v>
      </c>
      <c r="H24" s="204">
        <f>SUM(H12:H22)</f>
        <v>0</v>
      </c>
      <c r="I24" s="308">
        <f>SUM(I12:I22)</f>
        <v>121820</v>
      </c>
      <c r="J24" s="133"/>
    </row>
    <row r="25" spans="1:10" x14ac:dyDescent="0.2">
      <c r="A25" s="107">
        <f t="shared" si="0"/>
        <v>15</v>
      </c>
      <c r="B25" s="110" t="s">
        <v>42</v>
      </c>
      <c r="C25" s="203"/>
      <c r="D25" s="203"/>
      <c r="E25" s="203"/>
      <c r="F25" s="369"/>
      <c r="G25" s="166"/>
      <c r="H25" s="166"/>
      <c r="I25" s="307"/>
      <c r="J25" s="133"/>
    </row>
    <row r="26" spans="1:10" x14ac:dyDescent="0.2">
      <c r="A26" s="107">
        <f t="shared" si="0"/>
        <v>16</v>
      </c>
      <c r="B26" s="73" t="s">
        <v>43</v>
      </c>
      <c r="C26" s="387"/>
      <c r="D26" s="387"/>
      <c r="E26" s="387"/>
      <c r="F26" s="508" t="s">
        <v>32</v>
      </c>
      <c r="G26" s="206"/>
      <c r="H26" s="206"/>
      <c r="I26" s="307"/>
      <c r="J26" s="133"/>
    </row>
    <row r="27" spans="1:10" x14ac:dyDescent="0.2">
      <c r="A27" s="107">
        <f t="shared" si="0"/>
        <v>17</v>
      </c>
      <c r="B27" s="110" t="s">
        <v>44</v>
      </c>
      <c r="C27" s="162"/>
      <c r="D27" s="162"/>
      <c r="E27" s="162"/>
      <c r="F27" s="325" t="s">
        <v>208</v>
      </c>
      <c r="G27" s="166">
        <f>'felhalm. kiad.  '!H122</f>
        <v>1000</v>
      </c>
      <c r="H27" s="166">
        <f>'felhalm. kiad.  '!I122</f>
        <v>0</v>
      </c>
      <c r="I27" s="307">
        <f>SUM(G27:H27)</f>
        <v>1000</v>
      </c>
      <c r="J27" s="133"/>
    </row>
    <row r="28" spans="1:10" x14ac:dyDescent="0.2">
      <c r="A28" s="107">
        <f t="shared" si="0"/>
        <v>18</v>
      </c>
      <c r="B28" s="110"/>
      <c r="C28" s="162"/>
      <c r="D28" s="162"/>
      <c r="E28" s="162"/>
      <c r="F28" s="325" t="s">
        <v>29</v>
      </c>
      <c r="G28" s="166"/>
      <c r="H28" s="166"/>
      <c r="I28" s="307"/>
      <c r="J28" s="133"/>
    </row>
    <row r="29" spans="1:10" x14ac:dyDescent="0.2">
      <c r="A29" s="107">
        <f t="shared" si="0"/>
        <v>19</v>
      </c>
      <c r="B29" s="100" t="s">
        <v>47</v>
      </c>
      <c r="C29" s="162"/>
      <c r="D29" s="162"/>
      <c r="E29" s="162"/>
      <c r="F29" s="325" t="s">
        <v>30</v>
      </c>
      <c r="G29" s="166"/>
      <c r="H29" s="166"/>
      <c r="I29" s="307"/>
      <c r="J29" s="133"/>
    </row>
    <row r="30" spans="1:10" s="79" customFormat="1" x14ac:dyDescent="0.2">
      <c r="A30" s="107">
        <f t="shared" si="0"/>
        <v>20</v>
      </c>
      <c r="B30" s="100" t="s">
        <v>45</v>
      </c>
      <c r="C30" s="162"/>
      <c r="D30" s="162"/>
      <c r="E30" s="162"/>
      <c r="F30" s="325" t="s">
        <v>389</v>
      </c>
      <c r="G30" s="166"/>
      <c r="H30" s="166"/>
      <c r="I30" s="307"/>
      <c r="J30" s="372"/>
    </row>
    <row r="31" spans="1:10" x14ac:dyDescent="0.2">
      <c r="A31" s="107">
        <f t="shared" si="0"/>
        <v>21</v>
      </c>
      <c r="C31" s="162"/>
      <c r="D31" s="162"/>
      <c r="E31" s="162"/>
      <c r="F31" s="325" t="s">
        <v>386</v>
      </c>
      <c r="G31" s="166"/>
      <c r="H31" s="166"/>
      <c r="I31" s="307"/>
      <c r="J31" s="133"/>
    </row>
    <row r="32" spans="1:10" s="9" customFormat="1" x14ac:dyDescent="0.2">
      <c r="A32" s="107">
        <f t="shared" si="0"/>
        <v>22</v>
      </c>
      <c r="B32" s="117" t="s">
        <v>49</v>
      </c>
      <c r="C32" s="203">
        <f>C14+C20</f>
        <v>0</v>
      </c>
      <c r="D32" s="203">
        <f>D14+D20</f>
        <v>0</v>
      </c>
      <c r="E32" s="203">
        <f>E14+E20</f>
        <v>0</v>
      </c>
      <c r="F32" s="325" t="s">
        <v>382</v>
      </c>
      <c r="G32" s="164"/>
      <c r="H32" s="164"/>
      <c r="I32" s="307"/>
      <c r="J32" s="331"/>
    </row>
    <row r="33" spans="1:10" x14ac:dyDescent="0.2">
      <c r="A33" s="107">
        <f t="shared" si="0"/>
        <v>23</v>
      </c>
      <c r="B33" s="118" t="s">
        <v>64</v>
      </c>
      <c r="C33" s="205"/>
      <c r="D33" s="205"/>
      <c r="E33" s="205"/>
      <c r="F33" s="1123" t="s">
        <v>65</v>
      </c>
      <c r="G33" s="205">
        <f>SUM(G27:G32)</f>
        <v>1000</v>
      </c>
      <c r="H33" s="205">
        <f>SUM(H27:H32)</f>
        <v>0</v>
      </c>
      <c r="I33" s="309">
        <f>SUM(I27:I31)</f>
        <v>1000</v>
      </c>
      <c r="J33" s="133"/>
    </row>
    <row r="34" spans="1:10" x14ac:dyDescent="0.2">
      <c r="A34" s="107">
        <f t="shared" si="0"/>
        <v>24</v>
      </c>
      <c r="B34" s="121" t="s">
        <v>48</v>
      </c>
      <c r="C34" s="206">
        <f>SUM(C32:C33)</f>
        <v>0</v>
      </c>
      <c r="D34" s="206">
        <f>SUM(D32:D33)</f>
        <v>0</v>
      </c>
      <c r="E34" s="206">
        <f>SUM(C34:D34)</f>
        <v>0</v>
      </c>
      <c r="F34" s="509" t="s">
        <v>66</v>
      </c>
      <c r="G34" s="206">
        <f>G24+G33</f>
        <v>122820</v>
      </c>
      <c r="H34" s="206">
        <f>H24+H33</f>
        <v>0</v>
      </c>
      <c r="I34" s="287">
        <f>I24+I33</f>
        <v>122820</v>
      </c>
      <c r="J34" s="133"/>
    </row>
    <row r="35" spans="1:10" x14ac:dyDescent="0.2">
      <c r="A35" s="107">
        <f t="shared" si="0"/>
        <v>25</v>
      </c>
      <c r="B35" s="123"/>
      <c r="C35" s="166"/>
      <c r="D35" s="166"/>
      <c r="E35" s="166"/>
      <c r="F35" s="369"/>
      <c r="G35" s="166"/>
      <c r="H35" s="166"/>
      <c r="I35" s="307"/>
      <c r="J35" s="133"/>
    </row>
    <row r="36" spans="1:10" x14ac:dyDescent="0.2">
      <c r="A36" s="107">
        <f t="shared" si="0"/>
        <v>26</v>
      </c>
      <c r="B36" s="123"/>
      <c r="C36" s="166"/>
      <c r="D36" s="166"/>
      <c r="E36" s="166"/>
      <c r="F36" s="507"/>
      <c r="G36" s="204"/>
      <c r="H36" s="204"/>
      <c r="I36" s="308"/>
      <c r="J36" s="133"/>
    </row>
    <row r="37" spans="1:10" s="9" customFormat="1" x14ac:dyDescent="0.2">
      <c r="A37" s="107">
        <f t="shared" si="0"/>
        <v>27</v>
      </c>
      <c r="B37" s="123"/>
      <c r="C37" s="166"/>
      <c r="D37" s="166"/>
      <c r="E37" s="166"/>
      <c r="F37" s="369"/>
      <c r="G37" s="166"/>
      <c r="H37" s="166"/>
      <c r="I37" s="307"/>
      <c r="J37" s="331"/>
    </row>
    <row r="38" spans="1:10" s="9" customFormat="1" x14ac:dyDescent="0.2">
      <c r="A38" s="465">
        <f t="shared" si="0"/>
        <v>28</v>
      </c>
      <c r="B38" s="81" t="s">
        <v>50</v>
      </c>
      <c r="C38" s="387"/>
      <c r="D38" s="387"/>
      <c r="E38" s="387"/>
      <c r="F38" s="508" t="s">
        <v>31</v>
      </c>
      <c r="G38" s="206"/>
      <c r="H38" s="206"/>
      <c r="I38" s="287"/>
      <c r="J38" s="331"/>
    </row>
    <row r="39" spans="1:10" s="9" customFormat="1" x14ac:dyDescent="0.2">
      <c r="A39" s="107">
        <f t="shared" si="0"/>
        <v>29</v>
      </c>
      <c r="B39" s="86" t="s">
        <v>598</v>
      </c>
      <c r="C39" s="387"/>
      <c r="D39" s="387"/>
      <c r="E39" s="387"/>
      <c r="F39" s="510" t="s">
        <v>4</v>
      </c>
      <c r="G39" s="132"/>
      <c r="I39" s="310"/>
      <c r="J39" s="331"/>
    </row>
    <row r="40" spans="1:10" s="9" customFormat="1" x14ac:dyDescent="0.2">
      <c r="A40" s="107">
        <f t="shared" si="0"/>
        <v>30</v>
      </c>
      <c r="B40" s="73" t="s">
        <v>702</v>
      </c>
      <c r="C40" s="387"/>
      <c r="D40" s="387"/>
      <c r="E40" s="387"/>
      <c r="F40" s="538" t="s">
        <v>3</v>
      </c>
      <c r="G40" s="206"/>
      <c r="H40" s="206"/>
      <c r="I40" s="287"/>
      <c r="J40" s="331"/>
    </row>
    <row r="41" spans="1:10" x14ac:dyDescent="0.2">
      <c r="A41" s="107">
        <f t="shared" si="0"/>
        <v>31</v>
      </c>
      <c r="B41" s="75" t="s">
        <v>600</v>
      </c>
      <c r="C41" s="511"/>
      <c r="D41" s="511"/>
      <c r="E41" s="511"/>
      <c r="F41" s="325" t="s">
        <v>5</v>
      </c>
      <c r="G41" s="206"/>
      <c r="H41" s="206"/>
      <c r="I41" s="287"/>
      <c r="J41" s="133"/>
    </row>
    <row r="42" spans="1:10" x14ac:dyDescent="0.2">
      <c r="A42" s="107">
        <f t="shared" si="0"/>
        <v>32</v>
      </c>
      <c r="B42" s="75" t="s">
        <v>189</v>
      </c>
      <c r="C42" s="162"/>
      <c r="D42" s="162"/>
      <c r="E42" s="162"/>
      <c r="F42" s="325" t="s">
        <v>6</v>
      </c>
      <c r="G42" s="132"/>
      <c r="H42" s="132"/>
      <c r="I42" s="287"/>
      <c r="J42" s="133"/>
    </row>
    <row r="43" spans="1:10" x14ac:dyDescent="0.2">
      <c r="A43" s="107">
        <f t="shared" si="0"/>
        <v>33</v>
      </c>
      <c r="B43" s="338" t="s">
        <v>190</v>
      </c>
      <c r="C43" s="162">
        <v>1309</v>
      </c>
      <c r="D43" s="162"/>
      <c r="E43" s="162">
        <f>C43+D43</f>
        <v>1309</v>
      </c>
      <c r="F43" s="325" t="s">
        <v>7</v>
      </c>
      <c r="G43" s="132"/>
      <c r="H43" s="132"/>
      <c r="I43" s="287"/>
      <c r="J43" s="133"/>
    </row>
    <row r="44" spans="1:10" x14ac:dyDescent="0.2">
      <c r="A44" s="107">
        <f t="shared" si="0"/>
        <v>34</v>
      </c>
      <c r="B44" s="338" t="s">
        <v>699</v>
      </c>
      <c r="C44" s="162"/>
      <c r="D44" s="162"/>
      <c r="E44" s="162"/>
      <c r="F44" s="325"/>
      <c r="G44" s="132"/>
      <c r="H44" s="132"/>
      <c r="I44" s="287"/>
      <c r="J44" s="133"/>
    </row>
    <row r="45" spans="1:10" x14ac:dyDescent="0.2">
      <c r="A45" s="107">
        <f t="shared" si="0"/>
        <v>35</v>
      </c>
      <c r="B45" s="76" t="s">
        <v>601</v>
      </c>
      <c r="C45" s="162"/>
      <c r="D45" s="162"/>
      <c r="E45" s="162"/>
      <c r="F45" s="325" t="s">
        <v>8</v>
      </c>
      <c r="G45" s="206"/>
      <c r="H45" s="206"/>
      <c r="I45" s="307"/>
      <c r="J45" s="133"/>
    </row>
    <row r="46" spans="1:10" x14ac:dyDescent="0.2">
      <c r="A46" s="107">
        <f t="shared" si="0"/>
        <v>36</v>
      </c>
      <c r="B46" s="76" t="s">
        <v>602</v>
      </c>
      <c r="C46" s="387"/>
      <c r="D46" s="387"/>
      <c r="E46" s="387"/>
      <c r="F46" s="325" t="s">
        <v>9</v>
      </c>
      <c r="G46" s="206"/>
      <c r="H46" s="206"/>
      <c r="I46" s="307"/>
      <c r="J46" s="133"/>
    </row>
    <row r="47" spans="1:10" x14ac:dyDescent="0.2">
      <c r="A47" s="107">
        <f t="shared" si="0"/>
        <v>37</v>
      </c>
      <c r="B47" s="75" t="s">
        <v>193</v>
      </c>
      <c r="C47" s="162"/>
      <c r="D47" s="162"/>
      <c r="E47" s="162"/>
      <c r="F47" s="325" t="s">
        <v>10</v>
      </c>
      <c r="G47" s="166"/>
      <c r="H47" s="166"/>
      <c r="I47" s="307"/>
      <c r="J47" s="133"/>
    </row>
    <row r="48" spans="1:10" x14ac:dyDescent="0.2">
      <c r="A48" s="107">
        <f t="shared" si="0"/>
        <v>38</v>
      </c>
      <c r="B48" s="338" t="s">
        <v>194</v>
      </c>
      <c r="C48" s="162">
        <f>G24-(C34+C43)</f>
        <v>120511</v>
      </c>
      <c r="D48" s="162">
        <f>H24-(D34+D43)</f>
        <v>0</v>
      </c>
      <c r="E48" s="162">
        <f>I24-(E34+E43)</f>
        <v>120511</v>
      </c>
      <c r="F48" s="325" t="s">
        <v>11</v>
      </c>
      <c r="G48" s="166"/>
      <c r="H48" s="166"/>
      <c r="I48" s="307"/>
      <c r="J48" s="133"/>
    </row>
    <row r="49" spans="1:10" x14ac:dyDescent="0.2">
      <c r="A49" s="107">
        <f t="shared" si="0"/>
        <v>39</v>
      </c>
      <c r="B49" s="338" t="s">
        <v>195</v>
      </c>
      <c r="C49" s="162">
        <f>G33-C33</f>
        <v>1000</v>
      </c>
      <c r="D49" s="162"/>
      <c r="E49" s="162">
        <f>I33-E33</f>
        <v>1000</v>
      </c>
      <c r="F49" s="325" t="s">
        <v>12</v>
      </c>
      <c r="G49" s="166"/>
      <c r="H49" s="166"/>
      <c r="I49" s="307"/>
      <c r="J49" s="133"/>
    </row>
    <row r="50" spans="1:10" x14ac:dyDescent="0.2">
      <c r="A50" s="107">
        <f t="shared" si="0"/>
        <v>40</v>
      </c>
      <c r="B50" s="75" t="s">
        <v>1</v>
      </c>
      <c r="C50" s="162"/>
      <c r="D50" s="162"/>
      <c r="E50" s="162"/>
      <c r="F50" s="325" t="s">
        <v>13</v>
      </c>
      <c r="G50" s="166"/>
      <c r="H50" s="166"/>
      <c r="I50" s="307"/>
      <c r="J50" s="133"/>
    </row>
    <row r="51" spans="1:10" x14ac:dyDescent="0.2">
      <c r="A51" s="107">
        <f t="shared" si="0"/>
        <v>41</v>
      </c>
      <c r="B51" s="75"/>
      <c r="C51" s="162"/>
      <c r="D51" s="162"/>
      <c r="E51" s="162"/>
      <c r="F51" s="325" t="s">
        <v>14</v>
      </c>
      <c r="G51" s="166"/>
      <c r="H51" s="166"/>
      <c r="I51" s="307"/>
      <c r="J51" s="133"/>
    </row>
    <row r="52" spans="1:10" x14ac:dyDescent="0.2">
      <c r="A52" s="107">
        <f t="shared" si="0"/>
        <v>42</v>
      </c>
      <c r="B52" s="75"/>
      <c r="C52" s="162"/>
      <c r="D52" s="162"/>
      <c r="E52" s="162"/>
      <c r="F52" s="325" t="s">
        <v>15</v>
      </c>
      <c r="G52" s="166"/>
      <c r="H52" s="166"/>
      <c r="I52" s="307"/>
      <c r="J52" s="133"/>
    </row>
    <row r="53" spans="1:10" ht="12" thickBot="1" x14ac:dyDescent="0.25">
      <c r="A53" s="107">
        <f t="shared" si="0"/>
        <v>43</v>
      </c>
      <c r="B53" s="121" t="s">
        <v>390</v>
      </c>
      <c r="C53" s="387">
        <f>SUM(C39:C51)</f>
        <v>122820</v>
      </c>
      <c r="D53" s="387">
        <f>SUM(D39:D51)</f>
        <v>0</v>
      </c>
      <c r="E53" s="387">
        <f>SUM(E39:E51)</f>
        <v>122820</v>
      </c>
      <c r="F53" s="508" t="s">
        <v>383</v>
      </c>
      <c r="G53" s="206">
        <f>SUM(G39:G52)</f>
        <v>0</v>
      </c>
      <c r="H53" s="206">
        <f>SUM(H39:H52)</f>
        <v>0</v>
      </c>
      <c r="I53" s="287">
        <f>SUM(I39:I52)</f>
        <v>0</v>
      </c>
      <c r="J53" s="133"/>
    </row>
    <row r="54" spans="1:10" ht="12" thickBot="1" x14ac:dyDescent="0.25">
      <c r="A54" s="548">
        <f t="shared" si="0"/>
        <v>44</v>
      </c>
      <c r="B54" s="601" t="s">
        <v>385</v>
      </c>
      <c r="C54" s="172">
        <f>C34+C53</f>
        <v>122820</v>
      </c>
      <c r="D54" s="172">
        <f>D34+D53</f>
        <v>0</v>
      </c>
      <c r="E54" s="546">
        <f>E34+E53</f>
        <v>122820</v>
      </c>
      <c r="F54" s="328" t="s">
        <v>384</v>
      </c>
      <c r="G54" s="599">
        <f>G34+G53</f>
        <v>122820</v>
      </c>
      <c r="H54" s="474">
        <f>H34+H53</f>
        <v>0</v>
      </c>
      <c r="I54" s="475">
        <f>I34+I53</f>
        <v>122820</v>
      </c>
      <c r="J54" s="8"/>
    </row>
    <row r="55" spans="1:10" x14ac:dyDescent="0.2">
      <c r="B55" s="126"/>
      <c r="C55" s="125"/>
      <c r="D55" s="125"/>
      <c r="E55" s="125"/>
      <c r="F55" s="125"/>
      <c r="G55" s="132"/>
      <c r="H55" s="132"/>
      <c r="I55" s="132"/>
      <c r="J55" s="8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L55"/>
  <sheetViews>
    <sheetView workbookViewId="0">
      <selection activeCell="C1" sqref="C1:I1"/>
    </sheetView>
  </sheetViews>
  <sheetFormatPr defaultColWidth="9.140625" defaultRowHeight="11.25" x14ac:dyDescent="0.2"/>
  <cols>
    <col min="1" max="1" width="4.85546875" style="100" customWidth="1"/>
    <col min="2" max="2" width="38.28515625" style="100" customWidth="1"/>
    <col min="3" max="3" width="10.140625" style="101" customWidth="1"/>
    <col min="4" max="4" width="11.140625" style="101" customWidth="1"/>
    <col min="5" max="5" width="11.5703125" style="101" customWidth="1"/>
    <col min="6" max="6" width="38" style="101" customWidth="1"/>
    <col min="7" max="7" width="10.42578125" style="101" customWidth="1"/>
    <col min="8" max="8" width="12" style="164" customWidth="1"/>
    <col min="9" max="9" width="13.28515625" style="164" customWidth="1"/>
    <col min="10" max="10" width="9.140625" style="100"/>
    <col min="11" max="16384" width="9.140625" style="8"/>
  </cols>
  <sheetData>
    <row r="1" spans="1:10" ht="12.75" customHeight="1" x14ac:dyDescent="0.2">
      <c r="C1" s="1451" t="s">
        <v>1269</v>
      </c>
      <c r="D1" s="1451"/>
      <c r="E1" s="1451"/>
      <c r="F1" s="1451"/>
      <c r="G1" s="1451"/>
      <c r="H1" s="1451"/>
      <c r="I1" s="1451"/>
    </row>
    <row r="2" spans="1:10" x14ac:dyDescent="0.2">
      <c r="I2" s="201"/>
    </row>
    <row r="3" spans="1:10" x14ac:dyDescent="0.2">
      <c r="I3" s="201"/>
    </row>
    <row r="4" spans="1:10" s="77" customFormat="1" x14ac:dyDescent="0.2">
      <c r="A4" s="103"/>
      <c r="B4" s="1455" t="s">
        <v>73</v>
      </c>
      <c r="C4" s="1455"/>
      <c r="D4" s="1455"/>
      <c r="E4" s="1455"/>
      <c r="F4" s="1455"/>
      <c r="G4" s="1455"/>
      <c r="H4" s="1455"/>
      <c r="I4" s="1455"/>
      <c r="J4" s="103"/>
    </row>
    <row r="5" spans="1:10" s="77" customFormat="1" x14ac:dyDescent="0.2">
      <c r="A5" s="103"/>
      <c r="B5" s="1560" t="s">
        <v>606</v>
      </c>
      <c r="C5" s="1560"/>
      <c r="D5" s="1560"/>
      <c r="E5" s="1560"/>
      <c r="F5" s="1560"/>
      <c r="G5" s="1560"/>
      <c r="H5" s="1560"/>
      <c r="I5" s="1560"/>
      <c r="J5" s="103"/>
    </row>
    <row r="6" spans="1:10" s="77" customFormat="1" ht="12.75" customHeight="1" x14ac:dyDescent="0.2">
      <c r="A6" s="103"/>
      <c r="B6" s="1614" t="s">
        <v>1011</v>
      </c>
      <c r="C6" s="1614"/>
      <c r="D6" s="1614"/>
      <c r="E6" s="1614"/>
      <c r="F6" s="1614"/>
      <c r="G6" s="1614"/>
      <c r="H6" s="1614"/>
      <c r="I6" s="1614"/>
    </row>
    <row r="7" spans="1:10" s="77" customFormat="1" x14ac:dyDescent="0.2">
      <c r="A7" s="103"/>
      <c r="B7" s="1456" t="s">
        <v>246</v>
      </c>
      <c r="C7" s="1456"/>
      <c r="D7" s="1456"/>
      <c r="E7" s="1456"/>
      <c r="F7" s="1456"/>
      <c r="G7" s="1456"/>
      <c r="H7" s="1456"/>
      <c r="I7" s="1456"/>
      <c r="J7" s="103"/>
    </row>
    <row r="8" spans="1:10" s="77" customFormat="1" ht="12.75" customHeight="1" x14ac:dyDescent="0.2">
      <c r="A8" s="1461" t="s">
        <v>53</v>
      </c>
      <c r="B8" s="1462" t="s">
        <v>54</v>
      </c>
      <c r="C8" s="1480" t="s">
        <v>55</v>
      </c>
      <c r="D8" s="1462"/>
      <c r="E8" s="1606"/>
      <c r="F8" s="1613" t="s">
        <v>56</v>
      </c>
      <c r="G8" s="1476" t="s">
        <v>57</v>
      </c>
      <c r="H8" s="1477"/>
      <c r="I8" s="1477"/>
    </row>
    <row r="9" spans="1:10" s="77" customFormat="1" ht="12.75" customHeight="1" x14ac:dyDescent="0.2">
      <c r="A9" s="1461"/>
      <c r="B9" s="1462"/>
      <c r="C9" s="1453" t="s">
        <v>1012</v>
      </c>
      <c r="D9" s="1609"/>
      <c r="E9" s="1610"/>
      <c r="F9" s="1613"/>
      <c r="G9" s="1468" t="s">
        <v>1012</v>
      </c>
      <c r="H9" s="1611"/>
      <c r="I9" s="1612"/>
    </row>
    <row r="10" spans="1:10" s="78" customFormat="1" ht="36.6" customHeight="1" x14ac:dyDescent="0.2">
      <c r="A10" s="1461"/>
      <c r="B10" s="104" t="s">
        <v>58</v>
      </c>
      <c r="C10" s="85" t="s">
        <v>59</v>
      </c>
      <c r="D10" s="85" t="s">
        <v>60</v>
      </c>
      <c r="E10" s="85" t="s">
        <v>61</v>
      </c>
      <c r="F10" s="388" t="s">
        <v>62</v>
      </c>
      <c r="G10" s="85" t="s">
        <v>59</v>
      </c>
      <c r="H10" s="202" t="s">
        <v>60</v>
      </c>
      <c r="I10" s="202" t="s">
        <v>61</v>
      </c>
    </row>
    <row r="11" spans="1:10" ht="11.45" customHeight="1" x14ac:dyDescent="0.2">
      <c r="A11" s="107">
        <v>1</v>
      </c>
      <c r="B11" s="108" t="s">
        <v>22</v>
      </c>
      <c r="C11" s="109"/>
      <c r="D11" s="109"/>
      <c r="E11" s="109"/>
      <c r="F11" s="88" t="s">
        <v>23</v>
      </c>
      <c r="G11" s="109"/>
      <c r="H11" s="207"/>
      <c r="I11" s="304"/>
      <c r="J11" s="8"/>
    </row>
    <row r="12" spans="1:10" x14ac:dyDescent="0.2">
      <c r="A12" s="107">
        <f t="shared" ref="A12:A54" si="0">A11+1</f>
        <v>2</v>
      </c>
      <c r="B12" s="110" t="s">
        <v>33</v>
      </c>
      <c r="C12" s="168"/>
      <c r="D12" s="168"/>
      <c r="E12" s="162">
        <f t="shared" ref="E12:E18" si="1">SUM(C12:D12)</f>
        <v>0</v>
      </c>
      <c r="F12" s="89" t="s">
        <v>197</v>
      </c>
      <c r="G12" s="162">
        <v>31600</v>
      </c>
      <c r="H12" s="162">
        <v>4923</v>
      </c>
      <c r="I12" s="305">
        <f>SUM(G12:H12)</f>
        <v>36523</v>
      </c>
      <c r="J12" s="8"/>
    </row>
    <row r="13" spans="1:10" x14ac:dyDescent="0.2">
      <c r="A13" s="107">
        <f t="shared" si="0"/>
        <v>3</v>
      </c>
      <c r="B13" s="110" t="s">
        <v>34</v>
      </c>
      <c r="C13" s="168"/>
      <c r="D13" s="168"/>
      <c r="E13" s="162">
        <f t="shared" si="1"/>
        <v>0</v>
      </c>
      <c r="F13" s="89" t="s">
        <v>198</v>
      </c>
      <c r="G13" s="162">
        <v>4795</v>
      </c>
      <c r="H13" s="162">
        <v>2495</v>
      </c>
      <c r="I13" s="305">
        <f>SUM(G13:H13)</f>
        <v>7290</v>
      </c>
      <c r="J13" s="8"/>
    </row>
    <row r="14" spans="1:10" x14ac:dyDescent="0.2">
      <c r="A14" s="107">
        <f t="shared" si="0"/>
        <v>4</v>
      </c>
      <c r="B14" s="110" t="s">
        <v>1206</v>
      </c>
      <c r="C14" s="168">
        <v>0</v>
      </c>
      <c r="D14" s="168">
        <f>'tám, végl. pe.átv  '!D71</f>
        <v>0</v>
      </c>
      <c r="E14" s="162">
        <f t="shared" si="1"/>
        <v>0</v>
      </c>
      <c r="F14" s="89" t="s">
        <v>199</v>
      </c>
      <c r="G14" s="162">
        <v>24404</v>
      </c>
      <c r="H14" s="162">
        <v>9660</v>
      </c>
      <c r="I14" s="305">
        <f>SUM(G14:H14)</f>
        <v>34064</v>
      </c>
      <c r="J14" s="8"/>
    </row>
    <row r="15" spans="1:10" ht="12" customHeight="1" x14ac:dyDescent="0.2">
      <c r="A15" s="107">
        <f t="shared" si="0"/>
        <v>5</v>
      </c>
      <c r="B15" s="82"/>
      <c r="C15" s="168"/>
      <c r="D15" s="168"/>
      <c r="E15" s="162"/>
      <c r="F15" s="89"/>
      <c r="G15" s="725"/>
      <c r="H15" s="725"/>
      <c r="I15" s="728"/>
      <c r="J15" s="8"/>
    </row>
    <row r="16" spans="1:10" x14ac:dyDescent="0.2">
      <c r="A16" s="107">
        <f t="shared" si="0"/>
        <v>6</v>
      </c>
      <c r="B16" s="110" t="s">
        <v>35</v>
      </c>
      <c r="C16" s="168"/>
      <c r="D16" s="168"/>
      <c r="E16" s="162">
        <f t="shared" si="1"/>
        <v>0</v>
      </c>
      <c r="F16" s="89" t="s">
        <v>26</v>
      </c>
      <c r="G16" s="579"/>
      <c r="H16" s="579"/>
      <c r="I16" s="580"/>
      <c r="J16" s="8"/>
    </row>
    <row r="17" spans="1:12" x14ac:dyDescent="0.2">
      <c r="A17" s="107">
        <f t="shared" si="0"/>
        <v>7</v>
      </c>
      <c r="B17" s="110"/>
      <c r="C17" s="168"/>
      <c r="D17" s="168"/>
      <c r="E17" s="162"/>
      <c r="F17" s="89" t="s">
        <v>28</v>
      </c>
      <c r="G17" s="579"/>
      <c r="H17" s="579"/>
      <c r="I17" s="580"/>
      <c r="J17" s="8"/>
    </row>
    <row r="18" spans="1:12" x14ac:dyDescent="0.2">
      <c r="A18" s="107">
        <f t="shared" si="0"/>
        <v>8</v>
      </c>
      <c r="B18" s="110" t="s">
        <v>36</v>
      </c>
      <c r="C18" s="168"/>
      <c r="D18" s="168"/>
      <c r="E18" s="162">
        <f t="shared" si="1"/>
        <v>0</v>
      </c>
      <c r="F18" s="89" t="s">
        <v>388</v>
      </c>
      <c r="G18" s="579"/>
      <c r="H18" s="579"/>
      <c r="I18" s="580"/>
      <c r="J18" s="8"/>
    </row>
    <row r="19" spans="1:12" x14ac:dyDescent="0.2">
      <c r="A19" s="107">
        <f t="shared" si="0"/>
        <v>9</v>
      </c>
      <c r="B19" s="113" t="s">
        <v>37</v>
      </c>
      <c r="C19" s="203"/>
      <c r="D19" s="203"/>
      <c r="E19" s="203"/>
      <c r="F19" s="89" t="s">
        <v>387</v>
      </c>
      <c r="G19" s="579"/>
      <c r="H19" s="579"/>
      <c r="I19" s="580"/>
      <c r="J19" s="8"/>
    </row>
    <row r="20" spans="1:12" x14ac:dyDescent="0.2">
      <c r="A20" s="107">
        <f t="shared" si="0"/>
        <v>10</v>
      </c>
      <c r="B20" s="73" t="s">
        <v>176</v>
      </c>
      <c r="C20" s="203">
        <v>0</v>
      </c>
      <c r="D20" s="203">
        <v>12000</v>
      </c>
      <c r="E20" s="203">
        <f>SUM(C20:D20)</f>
        <v>12000</v>
      </c>
      <c r="F20" s="89" t="s">
        <v>683</v>
      </c>
      <c r="G20" s="166"/>
      <c r="H20" s="166"/>
      <c r="I20" s="307">
        <f>G20+H20</f>
        <v>0</v>
      </c>
      <c r="J20" s="8"/>
    </row>
    <row r="21" spans="1:12" x14ac:dyDescent="0.2">
      <c r="A21" s="107">
        <f t="shared" si="0"/>
        <v>11</v>
      </c>
      <c r="C21" s="722"/>
      <c r="D21" s="722"/>
      <c r="E21" s="722"/>
      <c r="F21" s="89" t="s">
        <v>380</v>
      </c>
      <c r="G21" s="166"/>
      <c r="H21" s="166"/>
      <c r="I21" s="307"/>
      <c r="J21" s="8"/>
    </row>
    <row r="22" spans="1:12" s="79" customFormat="1" x14ac:dyDescent="0.2">
      <c r="A22" s="107">
        <f t="shared" si="0"/>
        <v>12</v>
      </c>
      <c r="B22" s="100" t="s">
        <v>39</v>
      </c>
      <c r="C22" s="722"/>
      <c r="D22" s="722"/>
      <c r="E22" s="722"/>
      <c r="F22" s="89" t="s">
        <v>381</v>
      </c>
      <c r="G22" s="166"/>
      <c r="H22" s="166"/>
      <c r="I22" s="307"/>
    </row>
    <row r="23" spans="1:12" s="79" customFormat="1" x14ac:dyDescent="0.2">
      <c r="A23" s="107">
        <f t="shared" si="0"/>
        <v>13</v>
      </c>
      <c r="B23" s="100" t="s">
        <v>40</v>
      </c>
      <c r="C23" s="722"/>
      <c r="D23" s="722"/>
      <c r="E23" s="722"/>
      <c r="F23" s="114"/>
      <c r="G23" s="166"/>
      <c r="H23" s="166"/>
      <c r="I23" s="307"/>
    </row>
    <row r="24" spans="1:12" x14ac:dyDescent="0.2">
      <c r="A24" s="107">
        <f t="shared" si="0"/>
        <v>14</v>
      </c>
      <c r="B24" s="110" t="s">
        <v>41</v>
      </c>
      <c r="C24" s="947"/>
      <c r="D24" s="947"/>
      <c r="E24" s="947"/>
      <c r="F24" s="115" t="s">
        <v>63</v>
      </c>
      <c r="G24" s="204">
        <f>SUM(G12:G22)</f>
        <v>60799</v>
      </c>
      <c r="H24" s="204">
        <f>SUM(H12:H22)</f>
        <v>17078</v>
      </c>
      <c r="I24" s="308">
        <f>SUM(I12:I22)</f>
        <v>77877</v>
      </c>
      <c r="J24" s="8"/>
    </row>
    <row r="25" spans="1:12" x14ac:dyDescent="0.2">
      <c r="A25" s="107">
        <f t="shared" si="0"/>
        <v>15</v>
      </c>
      <c r="B25" s="110" t="s">
        <v>42</v>
      </c>
      <c r="C25" s="722"/>
      <c r="D25" s="722"/>
      <c r="E25" s="722"/>
      <c r="F25" s="114"/>
      <c r="G25" s="166"/>
      <c r="H25" s="166"/>
      <c r="I25" s="307"/>
      <c r="J25" s="8"/>
      <c r="L25" s="165"/>
    </row>
    <row r="26" spans="1:12" x14ac:dyDescent="0.2">
      <c r="A26" s="107">
        <f t="shared" si="0"/>
        <v>16</v>
      </c>
      <c r="B26" s="73" t="s">
        <v>43</v>
      </c>
      <c r="C26" s="948"/>
      <c r="D26" s="948"/>
      <c r="E26" s="948"/>
      <c r="F26" s="90" t="s">
        <v>32</v>
      </c>
      <c r="G26" s="206"/>
      <c r="H26" s="206"/>
      <c r="I26" s="307"/>
      <c r="J26" s="8"/>
    </row>
    <row r="27" spans="1:12" x14ac:dyDescent="0.2">
      <c r="A27" s="107">
        <f t="shared" si="0"/>
        <v>17</v>
      </c>
      <c r="B27" s="110" t="s">
        <v>44</v>
      </c>
      <c r="C27" s="723"/>
      <c r="D27" s="723"/>
      <c r="E27" s="723"/>
      <c r="F27" s="89" t="s">
        <v>232</v>
      </c>
      <c r="G27" s="166">
        <f>'felhalm. kiad.  '!H114</f>
        <v>0</v>
      </c>
      <c r="H27" s="166">
        <f>'felhalm. kiad.  '!I114</f>
        <v>1000</v>
      </c>
      <c r="I27" s="307">
        <f>'felhalm. kiad.  '!G114</f>
        <v>1000</v>
      </c>
      <c r="J27" s="8"/>
    </row>
    <row r="28" spans="1:12" x14ac:dyDescent="0.2">
      <c r="A28" s="107">
        <f t="shared" si="0"/>
        <v>18</v>
      </c>
      <c r="B28" s="110"/>
      <c r="C28" s="723"/>
      <c r="D28" s="723"/>
      <c r="E28" s="723"/>
      <c r="F28" s="89" t="s">
        <v>29</v>
      </c>
      <c r="G28" s="166">
        <v>0</v>
      </c>
      <c r="H28" s="166">
        <v>0</v>
      </c>
      <c r="I28" s="307">
        <f>G28+H28</f>
        <v>0</v>
      </c>
      <c r="J28" s="8"/>
    </row>
    <row r="29" spans="1:12" x14ac:dyDescent="0.2">
      <c r="A29" s="107">
        <f t="shared" si="0"/>
        <v>19</v>
      </c>
      <c r="B29" s="100" t="s">
        <v>47</v>
      </c>
      <c r="C29" s="162">
        <f>'tám, végl. pe.átv  '!C76</f>
        <v>0</v>
      </c>
      <c r="D29" s="162">
        <f>'tám, végl. pe.átv  '!D76</f>
        <v>5078</v>
      </c>
      <c r="E29" s="162">
        <f>C29+D29</f>
        <v>5078</v>
      </c>
      <c r="F29" s="89" t="s">
        <v>30</v>
      </c>
      <c r="G29" s="166"/>
      <c r="H29" s="166"/>
      <c r="I29" s="307"/>
      <c r="J29" s="8"/>
    </row>
    <row r="30" spans="1:12" s="79" customFormat="1" x14ac:dyDescent="0.2">
      <c r="A30" s="107">
        <f t="shared" si="0"/>
        <v>20</v>
      </c>
      <c r="B30" s="100" t="s">
        <v>45</v>
      </c>
      <c r="C30" s="162"/>
      <c r="D30" s="162"/>
      <c r="E30" s="162"/>
      <c r="F30" s="89" t="s">
        <v>389</v>
      </c>
      <c r="G30" s="166"/>
      <c r="H30" s="166"/>
      <c r="I30" s="307"/>
      <c r="K30" s="472"/>
    </row>
    <row r="31" spans="1:12" x14ac:dyDescent="0.2">
      <c r="A31" s="107">
        <f t="shared" si="0"/>
        <v>21</v>
      </c>
      <c r="C31" s="162"/>
      <c r="D31" s="162"/>
      <c r="E31" s="162"/>
      <c r="F31" s="89" t="s">
        <v>386</v>
      </c>
      <c r="G31" s="166"/>
      <c r="H31" s="166"/>
      <c r="I31" s="307"/>
      <c r="J31" s="8"/>
    </row>
    <row r="32" spans="1:12" s="9" customFormat="1" x14ac:dyDescent="0.2">
      <c r="A32" s="107">
        <f t="shared" si="0"/>
        <v>22</v>
      </c>
      <c r="B32" s="117" t="s">
        <v>49</v>
      </c>
      <c r="C32" s="520">
        <f>C14+C20</f>
        <v>0</v>
      </c>
      <c r="D32" s="520">
        <f>D14+D20+D29</f>
        <v>17078</v>
      </c>
      <c r="E32" s="520">
        <f>E14+E20+E29</f>
        <v>17078</v>
      </c>
      <c r="F32" s="89" t="s">
        <v>382</v>
      </c>
      <c r="G32" s="164"/>
      <c r="H32" s="164"/>
      <c r="I32" s="307"/>
    </row>
    <row r="33" spans="1:10" x14ac:dyDescent="0.2">
      <c r="A33" s="107">
        <f t="shared" si="0"/>
        <v>23</v>
      </c>
      <c r="B33" s="118" t="s">
        <v>64</v>
      </c>
      <c r="C33" s="205"/>
      <c r="D33" s="205"/>
      <c r="E33" s="205"/>
      <c r="F33" s="119" t="s">
        <v>65</v>
      </c>
      <c r="G33" s="205">
        <f>SUM(G27:G32)</f>
        <v>0</v>
      </c>
      <c r="H33" s="205">
        <f>SUM(H27:H32)</f>
        <v>1000</v>
      </c>
      <c r="I33" s="309">
        <f>SUM(I27:I31)</f>
        <v>1000</v>
      </c>
      <c r="J33" s="133"/>
    </row>
    <row r="34" spans="1:10" x14ac:dyDescent="0.2">
      <c r="A34" s="107">
        <f t="shared" si="0"/>
        <v>24</v>
      </c>
      <c r="B34" s="121" t="s">
        <v>48</v>
      </c>
      <c r="C34" s="206">
        <f>SUM(C32:C33)</f>
        <v>0</v>
      </c>
      <c r="D34" s="206">
        <f>SUM(D32:D33)</f>
        <v>17078</v>
      </c>
      <c r="E34" s="206">
        <f>SUM(C34:D34)</f>
        <v>17078</v>
      </c>
      <c r="F34" s="122" t="s">
        <v>66</v>
      </c>
      <c r="G34" s="206">
        <f>G24+G33</f>
        <v>60799</v>
      </c>
      <c r="H34" s="206">
        <f>H24+H33</f>
        <v>18078</v>
      </c>
      <c r="I34" s="287">
        <f>I24+I33</f>
        <v>78877</v>
      </c>
      <c r="J34" s="133"/>
    </row>
    <row r="35" spans="1:10" x14ac:dyDescent="0.2">
      <c r="A35" s="107">
        <f t="shared" si="0"/>
        <v>25</v>
      </c>
      <c r="B35" s="123"/>
      <c r="C35" s="579"/>
      <c r="D35" s="579"/>
      <c r="E35" s="579"/>
      <c r="F35" s="114"/>
      <c r="G35" s="579"/>
      <c r="H35" s="579"/>
      <c r="I35" s="580"/>
      <c r="J35" s="8"/>
    </row>
    <row r="36" spans="1:10" x14ac:dyDescent="0.2">
      <c r="A36" s="107">
        <f t="shared" si="0"/>
        <v>26</v>
      </c>
      <c r="B36" s="123"/>
      <c r="C36" s="579"/>
      <c r="D36" s="579"/>
      <c r="E36" s="579"/>
      <c r="F36" s="115"/>
      <c r="G36" s="941"/>
      <c r="H36" s="941"/>
      <c r="I36" s="942"/>
      <c r="J36" s="8"/>
    </row>
    <row r="37" spans="1:10" s="9" customFormat="1" x14ac:dyDescent="0.2">
      <c r="A37" s="107">
        <f t="shared" si="0"/>
        <v>27</v>
      </c>
      <c r="B37" s="123"/>
      <c r="C37" s="579"/>
      <c r="D37" s="579"/>
      <c r="E37" s="579"/>
      <c r="F37" s="114"/>
      <c r="G37" s="579"/>
      <c r="H37" s="579"/>
      <c r="I37" s="580"/>
    </row>
    <row r="38" spans="1:10" s="9" customFormat="1" x14ac:dyDescent="0.2">
      <c r="A38" s="465">
        <f t="shared" si="0"/>
        <v>28</v>
      </c>
      <c r="B38" s="81" t="s">
        <v>50</v>
      </c>
      <c r="C38" s="948"/>
      <c r="D38" s="948"/>
      <c r="E38" s="948"/>
      <c r="F38" s="90" t="s">
        <v>31</v>
      </c>
      <c r="G38" s="699"/>
      <c r="H38" s="699"/>
      <c r="I38" s="700"/>
    </row>
    <row r="39" spans="1:10" s="9" customFormat="1" ht="12" customHeight="1" x14ac:dyDescent="0.2">
      <c r="A39" s="107">
        <f t="shared" si="0"/>
        <v>29</v>
      </c>
      <c r="B39" s="86" t="s">
        <v>598</v>
      </c>
      <c r="C39" s="948"/>
      <c r="D39" s="948"/>
      <c r="E39" s="948"/>
      <c r="F39" s="124" t="s">
        <v>4</v>
      </c>
      <c r="G39" s="943"/>
      <c r="H39" s="944"/>
      <c r="I39" s="945"/>
    </row>
    <row r="40" spans="1:10" s="9" customFormat="1" x14ac:dyDescent="0.2">
      <c r="A40" s="107">
        <f t="shared" si="0"/>
        <v>30</v>
      </c>
      <c r="B40" s="100" t="s">
        <v>703</v>
      </c>
      <c r="C40" s="948"/>
      <c r="D40" s="948"/>
      <c r="E40" s="948"/>
      <c r="F40" s="340" t="s">
        <v>3</v>
      </c>
      <c r="G40" s="699"/>
      <c r="H40" s="699"/>
      <c r="I40" s="700"/>
    </row>
    <row r="41" spans="1:10" x14ac:dyDescent="0.2">
      <c r="A41" s="107">
        <f t="shared" si="0"/>
        <v>31</v>
      </c>
      <c r="B41" s="75" t="s">
        <v>600</v>
      </c>
      <c r="C41" s="949"/>
      <c r="D41" s="949"/>
      <c r="E41" s="949"/>
      <c r="F41" s="89" t="s">
        <v>5</v>
      </c>
      <c r="G41" s="699"/>
      <c r="H41" s="699"/>
      <c r="I41" s="700"/>
      <c r="J41" s="8"/>
    </row>
    <row r="42" spans="1:10" x14ac:dyDescent="0.2">
      <c r="A42" s="107">
        <f t="shared" si="0"/>
        <v>32</v>
      </c>
      <c r="B42" s="75" t="s">
        <v>189</v>
      </c>
      <c r="C42" s="723"/>
      <c r="D42" s="723"/>
      <c r="E42" s="723"/>
      <c r="F42" s="89" t="s">
        <v>6</v>
      </c>
      <c r="G42" s="943"/>
      <c r="H42" s="943"/>
      <c r="I42" s="700"/>
      <c r="J42" s="8"/>
    </row>
    <row r="43" spans="1:10" x14ac:dyDescent="0.2">
      <c r="A43" s="107">
        <f t="shared" si="0"/>
        <v>33</v>
      </c>
      <c r="B43" s="338" t="s">
        <v>190</v>
      </c>
      <c r="C43" s="162">
        <v>15072</v>
      </c>
      <c r="D43" s="162">
        <v>0</v>
      </c>
      <c r="E43" s="162">
        <f>C43+D43</f>
        <v>15072</v>
      </c>
      <c r="F43" s="89" t="s">
        <v>7</v>
      </c>
      <c r="G43" s="943"/>
      <c r="H43" s="943"/>
      <c r="I43" s="700"/>
      <c r="J43" s="8"/>
    </row>
    <row r="44" spans="1:10" x14ac:dyDescent="0.2">
      <c r="A44" s="107">
        <f t="shared" si="0"/>
        <v>34</v>
      </c>
      <c r="B44" s="338" t="s">
        <v>699</v>
      </c>
      <c r="C44" s="162"/>
      <c r="D44" s="162"/>
      <c r="E44" s="162">
        <f>C44+D44</f>
        <v>0</v>
      </c>
      <c r="F44" s="89"/>
      <c r="G44" s="943"/>
      <c r="H44" s="943"/>
      <c r="I44" s="700"/>
      <c r="J44" s="8"/>
    </row>
    <row r="45" spans="1:10" x14ac:dyDescent="0.2">
      <c r="A45" s="107">
        <f t="shared" si="0"/>
        <v>35</v>
      </c>
      <c r="B45" s="76" t="s">
        <v>601</v>
      </c>
      <c r="C45" s="162"/>
      <c r="D45" s="162"/>
      <c r="E45" s="162"/>
      <c r="F45" s="89" t="s">
        <v>8</v>
      </c>
      <c r="G45" s="699"/>
      <c r="H45" s="699"/>
      <c r="I45" s="580"/>
      <c r="J45" s="8"/>
    </row>
    <row r="46" spans="1:10" x14ac:dyDescent="0.2">
      <c r="A46" s="107">
        <f t="shared" si="0"/>
        <v>36</v>
      </c>
      <c r="B46" s="76" t="s">
        <v>602</v>
      </c>
      <c r="C46" s="162"/>
      <c r="D46" s="162"/>
      <c r="E46" s="162"/>
      <c r="F46" s="89" t="s">
        <v>9</v>
      </c>
      <c r="G46" s="699"/>
      <c r="H46" s="699"/>
      <c r="I46" s="580"/>
      <c r="J46" s="8"/>
    </row>
    <row r="47" spans="1:10" x14ac:dyDescent="0.2">
      <c r="A47" s="107">
        <f t="shared" si="0"/>
        <v>37</v>
      </c>
      <c r="B47" s="75" t="s">
        <v>193</v>
      </c>
      <c r="C47" s="162"/>
      <c r="D47" s="162"/>
      <c r="E47" s="162"/>
      <c r="F47" s="89" t="s">
        <v>10</v>
      </c>
      <c r="G47" s="579"/>
      <c r="H47" s="579"/>
      <c r="I47" s="580"/>
      <c r="J47" s="8"/>
    </row>
    <row r="48" spans="1:10" x14ac:dyDescent="0.2">
      <c r="A48" s="107">
        <f t="shared" si="0"/>
        <v>38</v>
      </c>
      <c r="B48" s="338" t="s">
        <v>194</v>
      </c>
      <c r="C48" s="162">
        <f>G24-(C34+C43+C44)</f>
        <v>45727</v>
      </c>
      <c r="D48" s="162">
        <f>H24-(D34+D43+D44)</f>
        <v>0</v>
      </c>
      <c r="E48" s="162">
        <f>I24-(E34+E43+E44)</f>
        <v>45727</v>
      </c>
      <c r="F48" s="89" t="s">
        <v>11</v>
      </c>
      <c r="G48" s="579"/>
      <c r="H48" s="579"/>
      <c r="I48" s="580"/>
      <c r="J48" s="8"/>
    </row>
    <row r="49" spans="1:10" x14ac:dyDescent="0.2">
      <c r="A49" s="107">
        <f t="shared" si="0"/>
        <v>39</v>
      </c>
      <c r="B49" s="338" t="s">
        <v>195</v>
      </c>
      <c r="C49" s="162">
        <f>G33-C33</f>
        <v>0</v>
      </c>
      <c r="D49" s="162">
        <f>H33-D33</f>
        <v>1000</v>
      </c>
      <c r="E49" s="162">
        <f>I33-E33</f>
        <v>1000</v>
      </c>
      <c r="F49" s="89" t="s">
        <v>12</v>
      </c>
      <c r="G49" s="579"/>
      <c r="H49" s="579"/>
      <c r="I49" s="580"/>
      <c r="J49" s="8"/>
    </row>
    <row r="50" spans="1:10" x14ac:dyDescent="0.2">
      <c r="A50" s="107">
        <f t="shared" si="0"/>
        <v>40</v>
      </c>
      <c r="B50" s="75" t="s">
        <v>1</v>
      </c>
      <c r="C50" s="723"/>
      <c r="D50" s="723"/>
      <c r="E50" s="723"/>
      <c r="F50" s="89" t="s">
        <v>13</v>
      </c>
      <c r="G50" s="579"/>
      <c r="H50" s="579"/>
      <c r="I50" s="580"/>
      <c r="J50" s="8"/>
    </row>
    <row r="51" spans="1:10" x14ac:dyDescent="0.2">
      <c r="A51" s="107">
        <f t="shared" si="0"/>
        <v>41</v>
      </c>
      <c r="B51" s="75"/>
      <c r="C51" s="723"/>
      <c r="D51" s="723"/>
      <c r="E51" s="723"/>
      <c r="F51" s="89" t="s">
        <v>14</v>
      </c>
      <c r="G51" s="579"/>
      <c r="H51" s="579"/>
      <c r="I51" s="580"/>
      <c r="J51" s="8"/>
    </row>
    <row r="52" spans="1:10" x14ac:dyDescent="0.2">
      <c r="A52" s="107">
        <f t="shared" si="0"/>
        <v>42</v>
      </c>
      <c r="B52" s="75"/>
      <c r="C52" s="723"/>
      <c r="D52" s="723"/>
      <c r="E52" s="723"/>
      <c r="F52" s="89" t="s">
        <v>15</v>
      </c>
      <c r="G52" s="579"/>
      <c r="H52" s="579"/>
      <c r="I52" s="580"/>
      <c r="J52" s="8"/>
    </row>
    <row r="53" spans="1:10" ht="12" thickBot="1" x14ac:dyDescent="0.25">
      <c r="A53" s="107">
        <f t="shared" si="0"/>
        <v>43</v>
      </c>
      <c r="B53" s="121" t="s">
        <v>390</v>
      </c>
      <c r="C53" s="387">
        <f>SUM(C39:C51)</f>
        <v>60799</v>
      </c>
      <c r="D53" s="387">
        <f>SUM(D39:D51)</f>
        <v>1000</v>
      </c>
      <c r="E53" s="334">
        <f>SUM(E39:E51)</f>
        <v>61799</v>
      </c>
      <c r="F53" s="81" t="s">
        <v>383</v>
      </c>
      <c r="G53" s="206">
        <f>SUM(G39:G52)</f>
        <v>0</v>
      </c>
      <c r="H53" s="206">
        <f>SUM(H39:H52)</f>
        <v>0</v>
      </c>
      <c r="I53" s="287">
        <f>SUM(I39:I52)</f>
        <v>0</v>
      </c>
      <c r="J53" s="8"/>
    </row>
    <row r="54" spans="1:10" ht="12" thickBot="1" x14ac:dyDescent="0.25">
      <c r="A54" s="548">
        <f t="shared" si="0"/>
        <v>44</v>
      </c>
      <c r="B54" s="600" t="s">
        <v>385</v>
      </c>
      <c r="C54" s="172">
        <f>C34+C53</f>
        <v>60799</v>
      </c>
      <c r="D54" s="172">
        <f>D34+D53</f>
        <v>18078</v>
      </c>
      <c r="E54" s="473">
        <f>E34+E53</f>
        <v>78877</v>
      </c>
      <c r="F54" s="173" t="s">
        <v>384</v>
      </c>
      <c r="G54" s="587">
        <f>G34+G53</f>
        <v>60799</v>
      </c>
      <c r="H54" s="474">
        <f>H34+H53</f>
        <v>18078</v>
      </c>
      <c r="I54" s="475">
        <f>I34+I53</f>
        <v>78877</v>
      </c>
      <c r="J54" s="8"/>
    </row>
    <row r="55" spans="1:10" x14ac:dyDescent="0.2">
      <c r="B55" s="126"/>
      <c r="C55" s="125"/>
      <c r="D55" s="125"/>
      <c r="E55" s="125"/>
      <c r="F55" s="125"/>
      <c r="G55" s="125"/>
      <c r="H55" s="132"/>
      <c r="I55" s="132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J5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00" customWidth="1"/>
    <col min="2" max="2" width="36.7109375" style="100" customWidth="1"/>
    <col min="3" max="3" width="7" style="101" customWidth="1"/>
    <col min="4" max="5" width="9.5703125" style="101" customWidth="1"/>
    <col min="6" max="6" width="38" style="101" customWidth="1"/>
    <col min="7" max="7" width="7.5703125" style="101" customWidth="1"/>
    <col min="8" max="8" width="10.140625" style="164" customWidth="1"/>
    <col min="9" max="9" width="9.42578125" style="164" customWidth="1"/>
    <col min="10" max="10" width="9.140625" style="100"/>
    <col min="11" max="16384" width="9.140625" style="8"/>
  </cols>
  <sheetData>
    <row r="1" spans="1:10" ht="12.75" customHeight="1" x14ac:dyDescent="0.2">
      <c r="B1" s="1615" t="s">
        <v>1268</v>
      </c>
      <c r="C1" s="1616"/>
      <c r="D1" s="1616"/>
      <c r="E1" s="1616"/>
      <c r="F1" s="1616"/>
      <c r="G1" s="1616"/>
      <c r="H1" s="1616"/>
      <c r="I1" s="1616"/>
    </row>
    <row r="2" spans="1:10" x14ac:dyDescent="0.2">
      <c r="I2" s="201"/>
    </row>
    <row r="3" spans="1:10" x14ac:dyDescent="0.2">
      <c r="I3" s="201"/>
    </row>
    <row r="4" spans="1:10" s="77" customFormat="1" ht="12.75" customHeight="1" x14ac:dyDescent="0.2">
      <c r="A4" s="1455" t="s">
        <v>73</v>
      </c>
      <c r="B4" s="1455"/>
      <c r="C4" s="1455"/>
      <c r="D4" s="1455"/>
      <c r="E4" s="1455"/>
      <c r="F4" s="1455"/>
      <c r="G4" s="1455"/>
      <c r="H4" s="1455"/>
      <c r="I4" s="1455"/>
      <c r="J4" s="103"/>
    </row>
    <row r="5" spans="1:10" s="77" customFormat="1" ht="12.75" customHeight="1" x14ac:dyDescent="0.2">
      <c r="A5" s="1560" t="s">
        <v>630</v>
      </c>
      <c r="B5" s="1560"/>
      <c r="C5" s="1560"/>
      <c r="D5" s="1560"/>
      <c r="E5" s="1560"/>
      <c r="F5" s="1560"/>
      <c r="G5" s="1560"/>
      <c r="H5" s="1560"/>
      <c r="I5" s="1560"/>
      <c r="J5" s="103"/>
    </row>
    <row r="6" spans="1:10" s="77" customFormat="1" ht="12.75" customHeight="1" x14ac:dyDescent="0.2">
      <c r="A6" s="1455" t="s">
        <v>1013</v>
      </c>
      <c r="B6" s="1455"/>
      <c r="C6" s="1455"/>
      <c r="D6" s="1455"/>
      <c r="E6" s="1455"/>
      <c r="F6" s="1455"/>
      <c r="G6" s="1455"/>
      <c r="H6" s="1455"/>
      <c r="I6" s="1455"/>
      <c r="J6" s="103"/>
    </row>
    <row r="7" spans="1:10" s="77" customFormat="1" x14ac:dyDescent="0.2">
      <c r="A7" s="103"/>
      <c r="B7" s="1456" t="s">
        <v>248</v>
      </c>
      <c r="C7" s="1456"/>
      <c r="D7" s="1456"/>
      <c r="E7" s="1456"/>
      <c r="F7" s="1456"/>
      <c r="G7" s="1456"/>
      <c r="H7" s="1456"/>
      <c r="I7" s="1456"/>
      <c r="J7" s="103"/>
    </row>
    <row r="8" spans="1:10" s="77" customFormat="1" ht="12.75" customHeight="1" x14ac:dyDescent="0.2">
      <c r="A8" s="1461" t="s">
        <v>53</v>
      </c>
      <c r="B8" s="1462" t="s">
        <v>54</v>
      </c>
      <c r="C8" s="1479" t="s">
        <v>55</v>
      </c>
      <c r="D8" s="1479"/>
      <c r="E8" s="1480"/>
      <c r="F8" s="1559" t="s">
        <v>56</v>
      </c>
      <c r="G8" s="1458" t="s">
        <v>57</v>
      </c>
      <c r="H8" s="1459"/>
      <c r="I8" s="1459"/>
      <c r="J8" s="370"/>
    </row>
    <row r="9" spans="1:10" s="77" customFormat="1" ht="12.75" customHeight="1" x14ac:dyDescent="0.2">
      <c r="A9" s="1461"/>
      <c r="B9" s="1462"/>
      <c r="C9" s="1452" t="s">
        <v>1012</v>
      </c>
      <c r="D9" s="1452"/>
      <c r="E9" s="1453"/>
      <c r="F9" s="1559"/>
      <c r="G9" s="1452" t="s">
        <v>1012</v>
      </c>
      <c r="H9" s="1452"/>
      <c r="I9" s="1452"/>
      <c r="J9" s="370"/>
    </row>
    <row r="10" spans="1:10" s="78" customFormat="1" ht="36.6" customHeight="1" x14ac:dyDescent="0.2">
      <c r="A10" s="1461"/>
      <c r="B10" s="104" t="s">
        <v>58</v>
      </c>
      <c r="C10" s="85" t="s">
        <v>59</v>
      </c>
      <c r="D10" s="85" t="s">
        <v>60</v>
      </c>
      <c r="E10" s="105" t="s">
        <v>61</v>
      </c>
      <c r="F10" s="106" t="s">
        <v>62</v>
      </c>
      <c r="G10" s="85" t="s">
        <v>59</v>
      </c>
      <c r="H10" s="202" t="s">
        <v>60</v>
      </c>
      <c r="I10" s="202" t="s">
        <v>61</v>
      </c>
      <c r="J10" s="371"/>
    </row>
    <row r="11" spans="1:10" ht="11.45" customHeight="1" x14ac:dyDescent="0.2">
      <c r="A11" s="107">
        <v>1</v>
      </c>
      <c r="B11" s="108" t="s">
        <v>22</v>
      </c>
      <c r="C11" s="109"/>
      <c r="D11" s="109"/>
      <c r="E11" s="109"/>
      <c r="F11" s="88" t="s">
        <v>23</v>
      </c>
      <c r="G11" s="109"/>
      <c r="H11" s="207"/>
      <c r="I11" s="304"/>
      <c r="J11" s="133"/>
    </row>
    <row r="12" spans="1:10" x14ac:dyDescent="0.2">
      <c r="A12" s="107">
        <f t="shared" ref="A12:A54" si="0">A11+1</f>
        <v>2</v>
      </c>
      <c r="B12" s="110" t="s">
        <v>33</v>
      </c>
      <c r="C12" s="75"/>
      <c r="D12" s="75"/>
      <c r="E12" s="76"/>
      <c r="F12" s="89" t="s">
        <v>197</v>
      </c>
      <c r="G12" s="162">
        <v>137861</v>
      </c>
      <c r="H12" s="162">
        <v>111282</v>
      </c>
      <c r="I12" s="305">
        <f>SUM(G12:H12)</f>
        <v>249143</v>
      </c>
      <c r="J12" s="133"/>
    </row>
    <row r="13" spans="1:10" x14ac:dyDescent="0.2">
      <c r="A13" s="107">
        <f t="shared" si="0"/>
        <v>3</v>
      </c>
      <c r="B13" s="110" t="s">
        <v>34</v>
      </c>
      <c r="C13" s="725"/>
      <c r="D13" s="725"/>
      <c r="E13" s="723"/>
      <c r="F13" s="89" t="s">
        <v>198</v>
      </c>
      <c r="G13" s="162">
        <v>24612</v>
      </c>
      <c r="H13" s="162">
        <v>17191</v>
      </c>
      <c r="I13" s="305">
        <f>SUM(G13:H13)</f>
        <v>41803</v>
      </c>
      <c r="J13" s="133"/>
    </row>
    <row r="14" spans="1:10" x14ac:dyDescent="0.2">
      <c r="A14" s="107">
        <f t="shared" si="0"/>
        <v>4</v>
      </c>
      <c r="B14" s="110" t="s">
        <v>1207</v>
      </c>
      <c r="C14" s="168">
        <f>'tám, végl. pe.átv  '!C85</f>
        <v>20420</v>
      </c>
      <c r="D14" s="168">
        <f>'tám, végl. pe.átv  '!D85</f>
        <v>2575</v>
      </c>
      <c r="E14" s="162">
        <f>SUM(C14:D14)</f>
        <v>22995</v>
      </c>
      <c r="F14" s="89" t="s">
        <v>199</v>
      </c>
      <c r="G14" s="162">
        <v>41268</v>
      </c>
      <c r="H14" s="162">
        <v>88884</v>
      </c>
      <c r="I14" s="305">
        <f>SUM(G14:H14)</f>
        <v>130152</v>
      </c>
      <c r="J14" s="133"/>
    </row>
    <row r="15" spans="1:10" ht="12" customHeight="1" x14ac:dyDescent="0.2">
      <c r="A15" s="107">
        <f t="shared" si="0"/>
        <v>5</v>
      </c>
      <c r="B15" s="82"/>
      <c r="C15" s="168"/>
      <c r="D15" s="168"/>
      <c r="E15" s="162"/>
      <c r="F15" s="89"/>
      <c r="G15" s="725"/>
      <c r="H15" s="725"/>
      <c r="I15" s="728"/>
      <c r="J15" s="133"/>
    </row>
    <row r="16" spans="1:10" x14ac:dyDescent="0.2">
      <c r="A16" s="107">
        <f t="shared" si="0"/>
        <v>6</v>
      </c>
      <c r="B16" s="110" t="s">
        <v>35</v>
      </c>
      <c r="C16" s="168"/>
      <c r="D16" s="168"/>
      <c r="E16" s="162"/>
      <c r="F16" s="89" t="s">
        <v>26</v>
      </c>
      <c r="G16" s="579"/>
      <c r="H16" s="579"/>
      <c r="I16" s="580"/>
      <c r="J16" s="133"/>
    </row>
    <row r="17" spans="1:10" x14ac:dyDescent="0.2">
      <c r="A17" s="107">
        <f t="shared" si="0"/>
        <v>7</v>
      </c>
      <c r="B17" s="110"/>
      <c r="C17" s="168"/>
      <c r="D17" s="168"/>
      <c r="E17" s="162"/>
      <c r="F17" s="89" t="s">
        <v>28</v>
      </c>
      <c r="G17" s="579"/>
      <c r="H17" s="579"/>
      <c r="I17" s="580"/>
      <c r="J17" s="133"/>
    </row>
    <row r="18" spans="1:10" x14ac:dyDescent="0.2">
      <c r="A18" s="107">
        <f t="shared" si="0"/>
        <v>8</v>
      </c>
      <c r="B18" s="110" t="s">
        <v>36</v>
      </c>
      <c r="C18" s="168"/>
      <c r="D18" s="168"/>
      <c r="E18" s="162"/>
      <c r="F18" s="89" t="s">
        <v>388</v>
      </c>
      <c r="G18" s="579"/>
      <c r="H18" s="579"/>
      <c r="I18" s="580"/>
      <c r="J18" s="133"/>
    </row>
    <row r="19" spans="1:10" x14ac:dyDescent="0.2">
      <c r="A19" s="107">
        <f t="shared" si="0"/>
        <v>9</v>
      </c>
      <c r="B19" s="113" t="s">
        <v>37</v>
      </c>
      <c r="C19" s="203"/>
      <c r="D19" s="203"/>
      <c r="E19" s="203"/>
      <c r="F19" s="89" t="s">
        <v>387</v>
      </c>
      <c r="G19" s="166">
        <v>13848</v>
      </c>
      <c r="H19" s="166"/>
      <c r="I19" s="307">
        <f>G19+H19</f>
        <v>13848</v>
      </c>
      <c r="J19" s="133"/>
    </row>
    <row r="20" spans="1:10" x14ac:dyDescent="0.2">
      <c r="A20" s="107">
        <f t="shared" si="0"/>
        <v>10</v>
      </c>
      <c r="B20" s="73" t="s">
        <v>176</v>
      </c>
      <c r="C20" s="203">
        <v>22225</v>
      </c>
      <c r="D20" s="203">
        <v>83271</v>
      </c>
      <c r="E20" s="203">
        <f>SUM(C20:D20)</f>
        <v>105496</v>
      </c>
      <c r="F20" s="89" t="s">
        <v>682</v>
      </c>
      <c r="G20" s="579"/>
      <c r="H20" s="579"/>
      <c r="I20" s="580"/>
      <c r="J20" s="133"/>
    </row>
    <row r="21" spans="1:10" x14ac:dyDescent="0.2">
      <c r="A21" s="107">
        <f t="shared" si="0"/>
        <v>11</v>
      </c>
      <c r="C21" s="203"/>
      <c r="D21" s="203"/>
      <c r="E21" s="203"/>
      <c r="F21" s="89" t="s">
        <v>380</v>
      </c>
      <c r="G21" s="579"/>
      <c r="H21" s="579"/>
      <c r="I21" s="580"/>
      <c r="J21" s="133"/>
    </row>
    <row r="22" spans="1:10" s="79" customFormat="1" x14ac:dyDescent="0.2">
      <c r="A22" s="107">
        <f t="shared" si="0"/>
        <v>12</v>
      </c>
      <c r="B22" s="100" t="s">
        <v>39</v>
      </c>
      <c r="C22" s="203"/>
      <c r="D22" s="203"/>
      <c r="E22" s="203"/>
      <c r="F22" s="89" t="s">
        <v>381</v>
      </c>
      <c r="G22" s="579"/>
      <c r="H22" s="579"/>
      <c r="I22" s="580"/>
      <c r="J22" s="372"/>
    </row>
    <row r="23" spans="1:10" s="79" customFormat="1" x14ac:dyDescent="0.2">
      <c r="A23" s="107">
        <f t="shared" si="0"/>
        <v>13</v>
      </c>
      <c r="B23" s="100" t="s">
        <v>40</v>
      </c>
      <c r="C23" s="203"/>
      <c r="D23" s="203"/>
      <c r="E23" s="203"/>
      <c r="F23" s="114"/>
      <c r="G23" s="166"/>
      <c r="H23" s="166"/>
      <c r="I23" s="307"/>
      <c r="J23" s="372"/>
    </row>
    <row r="24" spans="1:10" x14ac:dyDescent="0.2">
      <c r="A24" s="107">
        <f t="shared" si="0"/>
        <v>14</v>
      </c>
      <c r="B24" s="110" t="s">
        <v>41</v>
      </c>
      <c r="C24" s="506"/>
      <c r="D24" s="506"/>
      <c r="E24" s="506"/>
      <c r="F24" s="115" t="s">
        <v>63</v>
      </c>
      <c r="G24" s="204">
        <f>SUM(G12:G22)</f>
        <v>217589</v>
      </c>
      <c r="H24" s="204">
        <f>SUM(H12:H22)</f>
        <v>217357</v>
      </c>
      <c r="I24" s="308">
        <f>SUM(I12:I22)</f>
        <v>434946</v>
      </c>
      <c r="J24" s="133"/>
    </row>
    <row r="25" spans="1:10" x14ac:dyDescent="0.2">
      <c r="A25" s="107">
        <f t="shared" si="0"/>
        <v>15</v>
      </c>
      <c r="B25" s="110" t="s">
        <v>42</v>
      </c>
      <c r="C25" s="203">
        <v>0</v>
      </c>
      <c r="D25" s="203"/>
      <c r="E25" s="203">
        <f>D25+C25</f>
        <v>0</v>
      </c>
      <c r="F25" s="114"/>
      <c r="G25" s="166"/>
      <c r="H25" s="166"/>
      <c r="I25" s="307"/>
      <c r="J25" s="133"/>
    </row>
    <row r="26" spans="1:10" x14ac:dyDescent="0.2">
      <c r="A26" s="107">
        <f t="shared" si="0"/>
        <v>16</v>
      </c>
      <c r="B26" s="73" t="s">
        <v>43</v>
      </c>
      <c r="C26" s="387"/>
      <c r="D26" s="387"/>
      <c r="E26" s="387"/>
      <c r="F26" s="90" t="s">
        <v>32</v>
      </c>
      <c r="G26" s="206"/>
      <c r="H26" s="206"/>
      <c r="I26" s="307"/>
      <c r="J26" s="133"/>
    </row>
    <row r="27" spans="1:10" x14ac:dyDescent="0.2">
      <c r="A27" s="107">
        <f t="shared" si="0"/>
        <v>17</v>
      </c>
      <c r="B27" s="110" t="s">
        <v>44</v>
      </c>
      <c r="C27" s="162"/>
      <c r="D27" s="162"/>
      <c r="E27" s="162"/>
      <c r="F27" s="89" t="s">
        <v>232</v>
      </c>
      <c r="G27" s="166">
        <f>'felhalm. kiad.  '!H118</f>
        <v>0</v>
      </c>
      <c r="H27" s="166">
        <f>'felhalm. kiad.  '!I117</f>
        <v>6557</v>
      </c>
      <c r="I27" s="307">
        <f>SUM(G27:H27)</f>
        <v>6557</v>
      </c>
      <c r="J27" s="133"/>
    </row>
    <row r="28" spans="1:10" x14ac:dyDescent="0.2">
      <c r="A28" s="107">
        <f t="shared" si="0"/>
        <v>18</v>
      </c>
      <c r="B28" s="110"/>
      <c r="C28" s="162"/>
      <c r="D28" s="162"/>
      <c r="E28" s="162"/>
      <c r="F28" s="89" t="s">
        <v>29</v>
      </c>
      <c r="G28" s="166"/>
      <c r="H28" s="166"/>
      <c r="I28" s="307"/>
      <c r="J28" s="133"/>
    </row>
    <row r="29" spans="1:10" x14ac:dyDescent="0.2">
      <c r="A29" s="107">
        <f t="shared" si="0"/>
        <v>19</v>
      </c>
      <c r="B29" s="100" t="s">
        <v>47</v>
      </c>
      <c r="C29" s="162"/>
      <c r="D29" s="162"/>
      <c r="E29" s="162"/>
      <c r="F29" s="89" t="s">
        <v>30</v>
      </c>
      <c r="G29" s="166"/>
      <c r="H29" s="166"/>
      <c r="I29" s="307"/>
      <c r="J29" s="133"/>
    </row>
    <row r="30" spans="1:10" s="79" customFormat="1" x14ac:dyDescent="0.2">
      <c r="A30" s="107">
        <f t="shared" si="0"/>
        <v>20</v>
      </c>
      <c r="B30" s="100" t="s">
        <v>45</v>
      </c>
      <c r="C30" s="162"/>
      <c r="D30" s="162"/>
      <c r="E30" s="162"/>
      <c r="F30" s="89" t="s">
        <v>389</v>
      </c>
      <c r="G30" s="166"/>
      <c r="H30" s="166"/>
      <c r="I30" s="307"/>
      <c r="J30" s="372"/>
    </row>
    <row r="31" spans="1:10" x14ac:dyDescent="0.2">
      <c r="A31" s="107">
        <f t="shared" si="0"/>
        <v>21</v>
      </c>
      <c r="C31" s="162"/>
      <c r="D31" s="162"/>
      <c r="E31" s="162"/>
      <c r="F31" s="89" t="s">
        <v>386</v>
      </c>
      <c r="G31" s="166"/>
      <c r="H31" s="166"/>
      <c r="I31" s="307"/>
      <c r="J31" s="133"/>
    </row>
    <row r="32" spans="1:10" s="9" customFormat="1" x14ac:dyDescent="0.2">
      <c r="A32" s="107">
        <f t="shared" si="0"/>
        <v>22</v>
      </c>
      <c r="B32" s="117" t="s">
        <v>49</v>
      </c>
      <c r="C32" s="520">
        <f>C14+C20</f>
        <v>42645</v>
      </c>
      <c r="D32" s="520">
        <f>D14+D20</f>
        <v>85846</v>
      </c>
      <c r="E32" s="520">
        <f>E14+E20</f>
        <v>128491</v>
      </c>
      <c r="F32" s="89" t="s">
        <v>382</v>
      </c>
      <c r="G32" s="164"/>
      <c r="H32" s="164"/>
      <c r="I32" s="307"/>
      <c r="J32" s="331"/>
    </row>
    <row r="33" spans="1:10" x14ac:dyDescent="0.2">
      <c r="A33" s="107">
        <f t="shared" si="0"/>
        <v>23</v>
      </c>
      <c r="B33" s="113" t="s">
        <v>64</v>
      </c>
      <c r="C33" s="204">
        <f>C16+C24+C25+C26+C27+C30</f>
        <v>0</v>
      </c>
      <c r="D33" s="204">
        <f t="shared" ref="D33:E33" si="1">D16+D24+D25+D26+D27+D30</f>
        <v>0</v>
      </c>
      <c r="E33" s="204">
        <f t="shared" si="1"/>
        <v>0</v>
      </c>
      <c r="F33" s="691" t="s">
        <v>65</v>
      </c>
      <c r="G33" s="204">
        <f>SUM(G27:G32)</f>
        <v>0</v>
      </c>
      <c r="H33" s="204">
        <f>SUM(H27:H32)</f>
        <v>6557</v>
      </c>
      <c r="I33" s="308">
        <f>SUM(I27:I31)</f>
        <v>6557</v>
      </c>
      <c r="J33" s="133"/>
    </row>
    <row r="34" spans="1:10" x14ac:dyDescent="0.2">
      <c r="A34" s="107">
        <f t="shared" si="0"/>
        <v>24</v>
      </c>
      <c r="B34" s="121" t="s">
        <v>48</v>
      </c>
      <c r="C34" s="206">
        <f>SUM(C32:C33)</f>
        <v>42645</v>
      </c>
      <c r="D34" s="206">
        <f>SUM(D32:D33)</f>
        <v>85846</v>
      </c>
      <c r="E34" s="206">
        <f>SUM(C34:D34)</f>
        <v>128491</v>
      </c>
      <c r="F34" s="122" t="s">
        <v>66</v>
      </c>
      <c r="G34" s="206">
        <f>G24+G33</f>
        <v>217589</v>
      </c>
      <c r="H34" s="206">
        <f>H24+H33</f>
        <v>223914</v>
      </c>
      <c r="I34" s="287">
        <f>I24+I33</f>
        <v>441503</v>
      </c>
      <c r="J34" s="133"/>
    </row>
    <row r="35" spans="1:10" x14ac:dyDescent="0.2">
      <c r="A35" s="107">
        <f t="shared" si="0"/>
        <v>25</v>
      </c>
      <c r="B35" s="123"/>
      <c r="C35" s="166"/>
      <c r="D35" s="166"/>
      <c r="E35" s="166"/>
      <c r="F35" s="114"/>
      <c r="G35" s="166"/>
      <c r="H35" s="166"/>
      <c r="I35" s="307"/>
      <c r="J35" s="133"/>
    </row>
    <row r="36" spans="1:10" x14ac:dyDescent="0.2">
      <c r="A36" s="107">
        <f t="shared" si="0"/>
        <v>26</v>
      </c>
      <c r="B36" s="123"/>
      <c r="C36" s="166"/>
      <c r="D36" s="166"/>
      <c r="E36" s="166"/>
      <c r="F36" s="115"/>
      <c r="G36" s="204"/>
      <c r="H36" s="204"/>
      <c r="I36" s="308"/>
      <c r="J36" s="133"/>
    </row>
    <row r="37" spans="1:10" s="9" customFormat="1" x14ac:dyDescent="0.2">
      <c r="A37" s="107">
        <f t="shared" si="0"/>
        <v>27</v>
      </c>
      <c r="B37" s="123"/>
      <c r="C37" s="166"/>
      <c r="D37" s="166"/>
      <c r="E37" s="166"/>
      <c r="F37" s="114"/>
      <c r="G37" s="166"/>
      <c r="H37" s="166"/>
      <c r="I37" s="307"/>
      <c r="J37" s="331"/>
    </row>
    <row r="38" spans="1:10" s="9" customFormat="1" x14ac:dyDescent="0.2">
      <c r="A38" s="465">
        <f t="shared" si="0"/>
        <v>28</v>
      </c>
      <c r="B38" s="81" t="s">
        <v>50</v>
      </c>
      <c r="C38" s="387"/>
      <c r="D38" s="387"/>
      <c r="E38" s="387"/>
      <c r="F38" s="90" t="s">
        <v>31</v>
      </c>
      <c r="G38" s="206"/>
      <c r="H38" s="206"/>
      <c r="I38" s="287"/>
      <c r="J38" s="331"/>
    </row>
    <row r="39" spans="1:10" s="9" customFormat="1" x14ac:dyDescent="0.2">
      <c r="A39" s="107">
        <f t="shared" si="0"/>
        <v>29</v>
      </c>
      <c r="B39" s="86" t="s">
        <v>598</v>
      </c>
      <c r="C39" s="387"/>
      <c r="D39" s="387"/>
      <c r="E39" s="387"/>
      <c r="F39" s="124" t="s">
        <v>4</v>
      </c>
      <c r="G39" s="943"/>
      <c r="H39" s="944"/>
      <c r="I39" s="945"/>
      <c r="J39" s="331"/>
    </row>
    <row r="40" spans="1:10" s="9" customFormat="1" x14ac:dyDescent="0.2">
      <c r="A40" s="107">
        <f t="shared" si="0"/>
        <v>30</v>
      </c>
      <c r="B40" s="73" t="s">
        <v>702</v>
      </c>
      <c r="C40" s="387"/>
      <c r="D40" s="387"/>
      <c r="E40" s="387"/>
      <c r="F40" s="340" t="s">
        <v>3</v>
      </c>
      <c r="G40" s="699"/>
      <c r="H40" s="699"/>
      <c r="I40" s="700"/>
      <c r="J40" s="331"/>
    </row>
    <row r="41" spans="1:10" x14ac:dyDescent="0.2">
      <c r="A41" s="107">
        <f t="shared" si="0"/>
        <v>31</v>
      </c>
      <c r="B41" s="75" t="s">
        <v>600</v>
      </c>
      <c r="C41" s="511"/>
      <c r="D41" s="511"/>
      <c r="E41" s="511"/>
      <c r="F41" s="89" t="s">
        <v>5</v>
      </c>
      <c r="G41" s="699"/>
      <c r="H41" s="699"/>
      <c r="I41" s="700"/>
      <c r="J41" s="133"/>
    </row>
    <row r="42" spans="1:10" x14ac:dyDescent="0.2">
      <c r="A42" s="107">
        <f t="shared" si="0"/>
        <v>32</v>
      </c>
      <c r="B42" s="75" t="s">
        <v>189</v>
      </c>
      <c r="C42" s="162"/>
      <c r="D42" s="162"/>
      <c r="E42" s="162"/>
      <c r="F42" s="89" t="s">
        <v>6</v>
      </c>
      <c r="G42" s="943"/>
      <c r="H42" s="943"/>
      <c r="I42" s="700"/>
      <c r="J42" s="133"/>
    </row>
    <row r="43" spans="1:10" x14ac:dyDescent="0.2">
      <c r="A43" s="107">
        <f t="shared" si="0"/>
        <v>33</v>
      </c>
      <c r="B43" s="338" t="s">
        <v>190</v>
      </c>
      <c r="C43" s="162">
        <v>16338</v>
      </c>
      <c r="D43" s="162"/>
      <c r="E43" s="162">
        <f>C43+D43</f>
        <v>16338</v>
      </c>
      <c r="F43" s="89" t="s">
        <v>7</v>
      </c>
      <c r="G43" s="943"/>
      <c r="H43" s="943"/>
      <c r="I43" s="700"/>
      <c r="J43" s="133"/>
    </row>
    <row r="44" spans="1:10" x14ac:dyDescent="0.2">
      <c r="A44" s="107">
        <f t="shared" si="0"/>
        <v>34</v>
      </c>
      <c r="B44" s="338" t="s">
        <v>699</v>
      </c>
      <c r="C44" s="162"/>
      <c r="D44" s="162"/>
      <c r="E44" s="162"/>
      <c r="F44" s="89"/>
      <c r="G44" s="943"/>
      <c r="H44" s="943"/>
      <c r="I44" s="700"/>
      <c r="J44" s="133"/>
    </row>
    <row r="45" spans="1:10" x14ac:dyDescent="0.2">
      <c r="A45" s="107">
        <f t="shared" si="0"/>
        <v>35</v>
      </c>
      <c r="B45" s="76" t="s">
        <v>601</v>
      </c>
      <c r="C45" s="162"/>
      <c r="D45" s="162"/>
      <c r="E45" s="162"/>
      <c r="F45" s="89" t="s">
        <v>8</v>
      </c>
      <c r="G45" s="699"/>
      <c r="H45" s="699"/>
      <c r="I45" s="580"/>
      <c r="J45" s="133"/>
    </row>
    <row r="46" spans="1:10" x14ac:dyDescent="0.2">
      <c r="A46" s="107">
        <f t="shared" si="0"/>
        <v>36</v>
      </c>
      <c r="B46" s="76" t="s">
        <v>602</v>
      </c>
      <c r="C46" s="387"/>
      <c r="D46" s="387"/>
      <c r="E46" s="387"/>
      <c r="F46" s="89" t="s">
        <v>9</v>
      </c>
      <c r="G46" s="699"/>
      <c r="H46" s="699"/>
      <c r="I46" s="580"/>
      <c r="J46" s="133"/>
    </row>
    <row r="47" spans="1:10" x14ac:dyDescent="0.2">
      <c r="A47" s="107">
        <f t="shared" si="0"/>
        <v>37</v>
      </c>
      <c r="B47" s="75" t="s">
        <v>193</v>
      </c>
      <c r="C47" s="162"/>
      <c r="D47" s="162"/>
      <c r="E47" s="162"/>
      <c r="F47" s="89" t="s">
        <v>10</v>
      </c>
      <c r="G47" s="579"/>
      <c r="H47" s="579"/>
      <c r="I47" s="580"/>
      <c r="J47" s="133"/>
    </row>
    <row r="48" spans="1:10" x14ac:dyDescent="0.2">
      <c r="A48" s="107">
        <f t="shared" si="0"/>
        <v>38</v>
      </c>
      <c r="B48" s="338" t="s">
        <v>194</v>
      </c>
      <c r="C48" s="162">
        <f>G24-(C32+C43)</f>
        <v>158606</v>
      </c>
      <c r="D48" s="162">
        <f t="shared" ref="D48:E48" si="2">H24-(D32+D43)</f>
        <v>131511</v>
      </c>
      <c r="E48" s="162">
        <f t="shared" si="2"/>
        <v>290117</v>
      </c>
      <c r="F48" s="89" t="s">
        <v>11</v>
      </c>
      <c r="G48" s="579"/>
      <c r="H48" s="579"/>
      <c r="I48" s="580"/>
      <c r="J48" s="133"/>
    </row>
    <row r="49" spans="1:10" x14ac:dyDescent="0.2">
      <c r="A49" s="107">
        <f t="shared" si="0"/>
        <v>39</v>
      </c>
      <c r="B49" s="338" t="s">
        <v>195</v>
      </c>
      <c r="C49" s="162">
        <f>G33-C33</f>
        <v>0</v>
      </c>
      <c r="D49" s="162">
        <f t="shared" ref="D49:E49" si="3">H33-D33</f>
        <v>6557</v>
      </c>
      <c r="E49" s="162">
        <f t="shared" si="3"/>
        <v>6557</v>
      </c>
      <c r="F49" s="89" t="s">
        <v>12</v>
      </c>
      <c r="G49" s="579"/>
      <c r="H49" s="579"/>
      <c r="I49" s="580"/>
      <c r="J49" s="133"/>
    </row>
    <row r="50" spans="1:10" x14ac:dyDescent="0.2">
      <c r="A50" s="107">
        <f t="shared" si="0"/>
        <v>40</v>
      </c>
      <c r="B50" s="75" t="s">
        <v>1</v>
      </c>
      <c r="C50" s="162"/>
      <c r="D50" s="162"/>
      <c r="E50" s="306"/>
      <c r="F50" s="89" t="s">
        <v>13</v>
      </c>
      <c r="G50" s="579"/>
      <c r="H50" s="579"/>
      <c r="I50" s="580"/>
      <c r="J50" s="133"/>
    </row>
    <row r="51" spans="1:10" x14ac:dyDescent="0.2">
      <c r="A51" s="107">
        <f t="shared" si="0"/>
        <v>41</v>
      </c>
      <c r="B51" s="75"/>
      <c r="C51" s="162"/>
      <c r="D51" s="162"/>
      <c r="E51" s="306"/>
      <c r="F51" s="89" t="s">
        <v>14</v>
      </c>
      <c r="G51" s="579"/>
      <c r="H51" s="579"/>
      <c r="I51" s="580"/>
      <c r="J51" s="133"/>
    </row>
    <row r="52" spans="1:10" x14ac:dyDescent="0.2">
      <c r="A52" s="107">
        <f t="shared" si="0"/>
        <v>42</v>
      </c>
      <c r="B52" s="75"/>
      <c r="C52" s="162"/>
      <c r="D52" s="162"/>
      <c r="E52" s="306"/>
      <c r="F52" s="89" t="s">
        <v>15</v>
      </c>
      <c r="G52" s="579"/>
      <c r="H52" s="579"/>
      <c r="I52" s="580"/>
      <c r="J52" s="133"/>
    </row>
    <row r="53" spans="1:10" ht="12" thickBot="1" x14ac:dyDescent="0.25">
      <c r="A53" s="107">
        <f t="shared" si="0"/>
        <v>43</v>
      </c>
      <c r="B53" s="121" t="s">
        <v>390</v>
      </c>
      <c r="C53" s="387">
        <f>SUM(C39:C51)</f>
        <v>174944</v>
      </c>
      <c r="D53" s="387">
        <f>SUM(D39:D51)</f>
        <v>138068</v>
      </c>
      <c r="E53" s="334">
        <f>SUM(E39:E51)</f>
        <v>313012</v>
      </c>
      <c r="F53" s="90" t="s">
        <v>383</v>
      </c>
      <c r="G53" s="206">
        <f>SUM(G39:G52)</f>
        <v>0</v>
      </c>
      <c r="H53" s="206">
        <f>SUM(H39:H52)</f>
        <v>0</v>
      </c>
      <c r="I53" s="287">
        <f>SUM(I39:I52)</f>
        <v>0</v>
      </c>
      <c r="J53" s="133"/>
    </row>
    <row r="54" spans="1:10" ht="12" thickBot="1" x14ac:dyDescent="0.25">
      <c r="A54" s="602">
        <f t="shared" si="0"/>
        <v>44</v>
      </c>
      <c r="B54" s="328" t="s">
        <v>385</v>
      </c>
      <c r="C54" s="586">
        <f>C34+C53</f>
        <v>217589</v>
      </c>
      <c r="D54" s="172">
        <f>D34+D53</f>
        <v>223914</v>
      </c>
      <c r="E54" s="473">
        <f>E34+E53</f>
        <v>441503</v>
      </c>
      <c r="F54" s="328" t="s">
        <v>384</v>
      </c>
      <c r="G54" s="587">
        <f>G34+G53</f>
        <v>217589</v>
      </c>
      <c r="H54" s="599">
        <f>H34+H53</f>
        <v>223914</v>
      </c>
      <c r="I54" s="552">
        <f>I34+I53</f>
        <v>441503</v>
      </c>
      <c r="J54" s="165"/>
    </row>
    <row r="55" spans="1:10" x14ac:dyDescent="0.2">
      <c r="B55" s="126"/>
      <c r="C55" s="125"/>
      <c r="D55" s="125"/>
      <c r="E55" s="125"/>
      <c r="F55" s="125"/>
      <c r="G55" s="125"/>
      <c r="H55" s="132"/>
      <c r="I55" s="132"/>
      <c r="J55" s="8"/>
    </row>
    <row r="56" spans="1:10" x14ac:dyDescent="0.2">
      <c r="J56" s="8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100" customWidth="1"/>
    <col min="2" max="2" width="43.5703125" style="100" customWidth="1"/>
    <col min="3" max="3" width="10.140625" style="101" customWidth="1"/>
    <col min="4" max="4" width="11.140625" style="101" customWidth="1"/>
    <col min="5" max="5" width="11.28515625" style="101" customWidth="1"/>
    <col min="6" max="6" width="32.42578125" style="101" customWidth="1"/>
    <col min="7" max="7" width="11.5703125" style="101" customWidth="1"/>
    <col min="8" max="8" width="14.7109375" style="101" customWidth="1"/>
    <col min="9" max="9" width="14.5703125" style="101" customWidth="1"/>
    <col min="10" max="25" width="9.140625" style="100"/>
    <col min="26" max="16384" width="9.140625" style="8"/>
  </cols>
  <sheetData>
    <row r="1" spans="1:25" ht="12.75" customHeight="1" x14ac:dyDescent="0.2">
      <c r="B1" s="1451" t="s">
        <v>1281</v>
      </c>
      <c r="C1" s="1451"/>
      <c r="D1" s="1451"/>
      <c r="E1" s="1451"/>
      <c r="F1" s="1451"/>
      <c r="G1" s="1451"/>
      <c r="H1" s="1451"/>
      <c r="I1" s="1451"/>
      <c r="J1" s="1451"/>
    </row>
    <row r="2" spans="1:25" x14ac:dyDescent="0.2">
      <c r="B2" s="354"/>
      <c r="I2" s="102"/>
    </row>
    <row r="3" spans="1:25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</row>
    <row r="4" spans="1:25" s="77" customFormat="1" x14ac:dyDescent="0.2">
      <c r="A4" s="103"/>
      <c r="B4" s="1455" t="s">
        <v>1234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</row>
    <row r="5" spans="1:25" s="77" customFormat="1" ht="12.75" customHeight="1" x14ac:dyDescent="0.2">
      <c r="A5" s="1470" t="s">
        <v>249</v>
      </c>
      <c r="B5" s="1470"/>
      <c r="C5" s="1470"/>
      <c r="D5" s="1470"/>
      <c r="E5" s="1470"/>
      <c r="F5" s="1470"/>
      <c r="G5" s="1470"/>
      <c r="H5" s="1470"/>
      <c r="I5" s="1470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</row>
    <row r="6" spans="1:25" s="77" customFormat="1" ht="12.75" customHeight="1" x14ac:dyDescent="0.2">
      <c r="A6" s="1471" t="s">
        <v>53</v>
      </c>
      <c r="B6" s="1472" t="s">
        <v>54</v>
      </c>
      <c r="C6" s="1473" t="s">
        <v>55</v>
      </c>
      <c r="D6" s="1473"/>
      <c r="E6" s="1474"/>
      <c r="F6" s="1475" t="s">
        <v>56</v>
      </c>
      <c r="G6" s="1476" t="s">
        <v>57</v>
      </c>
      <c r="H6" s="1477"/>
      <c r="I6" s="1478"/>
      <c r="J6" s="103"/>
      <c r="K6" s="103"/>
      <c r="L6" s="103"/>
      <c r="M6" s="103"/>
      <c r="N6" s="103"/>
      <c r="O6" s="103"/>
      <c r="P6" s="103"/>
      <c r="Q6" s="103"/>
      <c r="R6" s="103"/>
      <c r="S6" s="103"/>
    </row>
    <row r="7" spans="1:25" s="77" customFormat="1" ht="12.75" customHeight="1" x14ac:dyDescent="0.2">
      <c r="A7" s="1471"/>
      <c r="B7" s="1472"/>
      <c r="C7" s="1467" t="s">
        <v>1012</v>
      </c>
      <c r="D7" s="1467"/>
      <c r="E7" s="1468"/>
      <c r="F7" s="1475"/>
      <c r="G7" s="1467" t="s">
        <v>1012</v>
      </c>
      <c r="H7" s="1467"/>
      <c r="I7" s="1469"/>
      <c r="J7" s="103"/>
      <c r="K7" s="103"/>
      <c r="L7" s="103"/>
      <c r="M7" s="103"/>
      <c r="N7" s="103"/>
      <c r="O7" s="103"/>
      <c r="P7" s="103"/>
      <c r="Q7" s="103"/>
      <c r="R7" s="103"/>
      <c r="S7" s="103"/>
    </row>
    <row r="8" spans="1:25" s="78" customFormat="1" ht="36.6" customHeight="1" x14ac:dyDescent="0.2">
      <c r="A8" s="1471"/>
      <c r="B8" s="513" t="s">
        <v>58</v>
      </c>
      <c r="C8" s="514" t="s">
        <v>59</v>
      </c>
      <c r="D8" s="514" t="s">
        <v>60</v>
      </c>
      <c r="E8" s="515" t="s">
        <v>61</v>
      </c>
      <c r="F8" s="516" t="s">
        <v>62</v>
      </c>
      <c r="G8" s="202" t="s">
        <v>59</v>
      </c>
      <c r="H8" s="202" t="s">
        <v>60</v>
      </c>
      <c r="I8" s="917" t="s">
        <v>61</v>
      </c>
      <c r="J8" s="916"/>
      <c r="K8" s="130"/>
      <c r="L8" s="130"/>
      <c r="M8" s="130"/>
      <c r="N8" s="130"/>
      <c r="O8" s="130"/>
      <c r="P8" s="130"/>
      <c r="Q8" s="130"/>
      <c r="R8" s="130"/>
      <c r="S8" s="130"/>
    </row>
    <row r="9" spans="1:25" ht="11.45" customHeight="1" x14ac:dyDescent="0.2">
      <c r="A9" s="1382">
        <v>1</v>
      </c>
      <c r="B9" s="517" t="s">
        <v>22</v>
      </c>
      <c r="C9" s="518"/>
      <c r="D9" s="518"/>
      <c r="E9" s="518"/>
      <c r="F9" s="519" t="s">
        <v>23</v>
      </c>
      <c r="G9" s="207"/>
      <c r="H9" s="207"/>
      <c r="I9" s="304"/>
      <c r="J9" s="127"/>
      <c r="T9" s="8"/>
      <c r="U9" s="8"/>
      <c r="V9" s="8"/>
      <c r="W9" s="8"/>
      <c r="X9" s="8"/>
      <c r="Y9" s="8"/>
    </row>
    <row r="10" spans="1:25" x14ac:dyDescent="0.2">
      <c r="A10" s="1383">
        <f>A9+1</f>
        <v>2</v>
      </c>
      <c r="B10" s="40" t="s">
        <v>33</v>
      </c>
      <c r="C10" s="168"/>
      <c r="D10" s="168"/>
      <c r="E10" s="162">
        <f>SUM(C10:D10)</f>
        <v>0</v>
      </c>
      <c r="F10" s="325" t="s">
        <v>24</v>
      </c>
      <c r="G10" s="162">
        <f>Össz.önkor.mérleg.!G10</f>
        <v>659532</v>
      </c>
      <c r="H10" s="162">
        <f>Össz.önkor.mérleg.!H10</f>
        <v>228202</v>
      </c>
      <c r="I10" s="306">
        <f>Össz.önkor.mérleg.!I10</f>
        <v>887734</v>
      </c>
      <c r="J10" s="127"/>
      <c r="T10" s="8"/>
      <c r="U10" s="8"/>
      <c r="V10" s="8"/>
      <c r="W10" s="8"/>
      <c r="X10" s="8"/>
      <c r="Y10" s="8"/>
    </row>
    <row r="11" spans="1:25" x14ac:dyDescent="0.2">
      <c r="A11" s="1383">
        <f t="shared" ref="A11:A46" si="0">A10+1</f>
        <v>3</v>
      </c>
      <c r="B11" s="40" t="s">
        <v>34</v>
      </c>
      <c r="C11" s="168">
        <f>Össz.önkor.mérleg.!C11</f>
        <v>392007</v>
      </c>
      <c r="D11" s="168">
        <f>Össz.önkor.mérleg.!D11</f>
        <v>105325</v>
      </c>
      <c r="E11" s="168">
        <f>Össz.önkor.mérleg.!E11</f>
        <v>497332</v>
      </c>
      <c r="F11" s="325" t="s">
        <v>25</v>
      </c>
      <c r="G11" s="162">
        <f>Össz.önkor.mérleg.!G11</f>
        <v>117063</v>
      </c>
      <c r="H11" s="162">
        <f>Össz.önkor.mérleg.!H11</f>
        <v>46911</v>
      </c>
      <c r="I11" s="306">
        <f>Össz.önkor.mérleg.!I11</f>
        <v>163974</v>
      </c>
      <c r="J11" s="127"/>
      <c r="T11" s="8"/>
      <c r="U11" s="8"/>
      <c r="V11" s="8"/>
      <c r="W11" s="8"/>
      <c r="X11" s="8"/>
      <c r="Y11" s="8"/>
    </row>
    <row r="12" spans="1:25" x14ac:dyDescent="0.2">
      <c r="A12" s="1383">
        <f t="shared" si="0"/>
        <v>4</v>
      </c>
      <c r="B12" s="40" t="s">
        <v>686</v>
      </c>
      <c r="C12" s="168">
        <f>Össz.önkor.mérleg.!C12</f>
        <v>0</v>
      </c>
      <c r="D12" s="168">
        <f>Össz.önkor.mérleg.!D12</f>
        <v>0</v>
      </c>
      <c r="E12" s="168">
        <f>Össz.önkor.mérleg.!E12</f>
        <v>0</v>
      </c>
      <c r="F12" s="325" t="s">
        <v>27</v>
      </c>
      <c r="G12" s="162">
        <f>Össz.önkor.mérleg.!G12</f>
        <v>897543</v>
      </c>
      <c r="H12" s="162">
        <f>Össz.önkor.mérleg.!H12</f>
        <v>355227</v>
      </c>
      <c r="I12" s="306">
        <f>Össz.önkor.mérleg.!I12</f>
        <v>1252770</v>
      </c>
      <c r="J12" s="127"/>
      <c r="T12" s="8"/>
      <c r="U12" s="8"/>
      <c r="V12" s="8"/>
      <c r="W12" s="8"/>
      <c r="X12" s="8"/>
      <c r="Y12" s="8"/>
    </row>
    <row r="13" spans="1:25" ht="12" customHeight="1" x14ac:dyDescent="0.2">
      <c r="A13" s="1383">
        <f t="shared" si="0"/>
        <v>5</v>
      </c>
      <c r="B13" s="40" t="s">
        <v>1208</v>
      </c>
      <c r="C13" s="168">
        <f>Össz.önkor.mérleg.!C13</f>
        <v>249174</v>
      </c>
      <c r="D13" s="168">
        <f>Össz.önkor.mérleg.!D13</f>
        <v>5540</v>
      </c>
      <c r="E13" s="168">
        <f>Össz.önkor.mérleg.!E13</f>
        <v>254714</v>
      </c>
      <c r="F13" s="325"/>
      <c r="G13" s="162"/>
      <c r="H13" s="168"/>
      <c r="I13" s="305"/>
      <c r="J13" s="127"/>
      <c r="T13" s="8"/>
      <c r="U13" s="8"/>
      <c r="V13" s="8"/>
      <c r="W13" s="8"/>
      <c r="X13" s="8"/>
      <c r="Y13" s="8"/>
    </row>
    <row r="14" spans="1:25" x14ac:dyDescent="0.2">
      <c r="A14" s="1383">
        <f t="shared" si="0"/>
        <v>6</v>
      </c>
      <c r="B14" s="40" t="s">
        <v>36</v>
      </c>
      <c r="C14" s="168">
        <f>Össz.önkor.mérleg.!C17</f>
        <v>256779</v>
      </c>
      <c r="D14" s="168">
        <f>Össz.önkor.mérleg.!D17</f>
        <v>506753</v>
      </c>
      <c r="E14" s="168">
        <f>Össz.önkor.mérleg.!E17</f>
        <v>763532</v>
      </c>
      <c r="F14" s="325" t="s">
        <v>26</v>
      </c>
      <c r="G14" s="162">
        <f>Össz.önkor.mérleg.!G14</f>
        <v>2300</v>
      </c>
      <c r="H14" s="162">
        <f>Össz.önkor.mérleg.!H14</f>
        <v>14009</v>
      </c>
      <c r="I14" s="306">
        <f>Össz.önkor.mérleg.!I14</f>
        <v>16309</v>
      </c>
      <c r="J14" s="127"/>
      <c r="T14" s="8"/>
      <c r="U14" s="8"/>
      <c r="V14" s="8"/>
      <c r="W14" s="8"/>
      <c r="X14" s="8"/>
      <c r="Y14" s="8"/>
    </row>
    <row r="15" spans="1:25" x14ac:dyDescent="0.2">
      <c r="A15" s="1383">
        <f t="shared" si="0"/>
        <v>7</v>
      </c>
      <c r="B15" s="40"/>
      <c r="C15" s="168"/>
      <c r="D15" s="168"/>
      <c r="E15" s="162"/>
      <c r="F15" s="325" t="s">
        <v>28</v>
      </c>
      <c r="G15" s="162"/>
      <c r="H15" s="166"/>
      <c r="I15" s="305"/>
      <c r="J15" s="127"/>
      <c r="T15" s="8"/>
      <c r="U15" s="8"/>
      <c r="V15" s="8"/>
      <c r="W15" s="8"/>
      <c r="X15" s="8"/>
      <c r="Y15" s="8"/>
    </row>
    <row r="16" spans="1:25" x14ac:dyDescent="0.2">
      <c r="A16" s="1383">
        <f t="shared" si="0"/>
        <v>8</v>
      </c>
      <c r="B16" s="39" t="s">
        <v>38</v>
      </c>
      <c r="C16" s="203">
        <f>Össz.önkor.mérleg.!C20</f>
        <v>147525</v>
      </c>
      <c r="D16" s="203">
        <f>Össz.önkor.mérleg.!D20</f>
        <v>187429</v>
      </c>
      <c r="E16" s="203">
        <f>Össz.önkor.mérleg.!E20</f>
        <v>334954</v>
      </c>
      <c r="F16" s="325" t="s">
        <v>388</v>
      </c>
      <c r="G16" s="162">
        <f>Össz.önkor.mérleg.!G17</f>
        <v>1751</v>
      </c>
      <c r="H16" s="162">
        <f>Össz.önkor.mérleg.!H17</f>
        <v>57642</v>
      </c>
      <c r="I16" s="306">
        <f>Össz.önkor.mérleg.!I17</f>
        <v>59393</v>
      </c>
      <c r="J16" s="127"/>
      <c r="T16" s="8"/>
      <c r="U16" s="8"/>
      <c r="V16" s="8"/>
      <c r="W16" s="8"/>
      <c r="X16" s="8"/>
      <c r="Y16" s="8"/>
    </row>
    <row r="17" spans="1:25" x14ac:dyDescent="0.2">
      <c r="A17" s="1383">
        <f t="shared" si="0"/>
        <v>9</v>
      </c>
      <c r="B17" s="492" t="s">
        <v>37</v>
      </c>
      <c r="C17" s="203"/>
      <c r="D17" s="203"/>
      <c r="E17" s="203"/>
      <c r="F17" s="325" t="s">
        <v>387</v>
      </c>
      <c r="G17" s="162">
        <f>Össz.önkor.mérleg.!G18</f>
        <v>41854</v>
      </c>
      <c r="H17" s="162">
        <f>Össz.önkor.mérleg.!H18</f>
        <v>87540</v>
      </c>
      <c r="I17" s="306">
        <f>Össz.önkor.mérleg.!I18</f>
        <v>129394</v>
      </c>
      <c r="J17" s="127"/>
      <c r="T17" s="8"/>
      <c r="U17" s="8"/>
      <c r="V17" s="8"/>
      <c r="W17" s="8"/>
      <c r="X17" s="8"/>
      <c r="Y17" s="8"/>
    </row>
    <row r="18" spans="1:25" x14ac:dyDescent="0.2">
      <c r="A18" s="1383">
        <f t="shared" si="0"/>
        <v>10</v>
      </c>
      <c r="B18" s="492"/>
      <c r="C18" s="203"/>
      <c r="D18" s="203"/>
      <c r="E18" s="203"/>
      <c r="F18" s="325" t="s">
        <v>173</v>
      </c>
      <c r="G18" s="162">
        <f>Össz.önkor.mérleg.!G19</f>
        <v>139055</v>
      </c>
      <c r="H18" s="162">
        <f>Össz.önkor.mérleg.!H19</f>
        <v>0</v>
      </c>
      <c r="I18" s="162">
        <f>Össz.önkor.mérleg.!I19</f>
        <v>139055</v>
      </c>
      <c r="J18" s="127"/>
      <c r="T18" s="8"/>
      <c r="U18" s="8"/>
      <c r="V18" s="8"/>
      <c r="W18" s="8"/>
      <c r="X18" s="8"/>
      <c r="Y18" s="8"/>
    </row>
    <row r="19" spans="1:25" x14ac:dyDescent="0.2">
      <c r="A19" s="1383">
        <f t="shared" si="0"/>
        <v>11</v>
      </c>
      <c r="B19" s="39" t="s">
        <v>778</v>
      </c>
      <c r="C19" s="168">
        <f>Össz.önkor.mérleg.!C29</f>
        <v>0</v>
      </c>
      <c r="D19" s="168">
        <f>Össz.önkor.mérleg.!D29</f>
        <v>10828</v>
      </c>
      <c r="E19" s="168">
        <f>Össz.önkor.mérleg.!E29</f>
        <v>10828</v>
      </c>
      <c r="F19" s="325" t="s">
        <v>380</v>
      </c>
      <c r="G19" s="162">
        <f>Össz.önkor.mérleg.!G20</f>
        <v>143062</v>
      </c>
      <c r="H19" s="162">
        <f>Össz.önkor.mérleg.!H20</f>
        <v>16965</v>
      </c>
      <c r="I19" s="306">
        <f>Össz.önkor.mérleg.!I20</f>
        <v>160027</v>
      </c>
      <c r="J19" s="127"/>
      <c r="T19" s="8"/>
      <c r="U19" s="8"/>
      <c r="V19" s="8"/>
      <c r="W19" s="8"/>
      <c r="X19" s="8"/>
      <c r="Y19" s="8"/>
    </row>
    <row r="20" spans="1:25" x14ac:dyDescent="0.2">
      <c r="A20" s="1383">
        <f t="shared" si="0"/>
        <v>12</v>
      </c>
      <c r="B20" s="8"/>
      <c r="C20" s="203"/>
      <c r="D20" s="203"/>
      <c r="E20" s="203"/>
      <c r="F20" s="325" t="s">
        <v>381</v>
      </c>
      <c r="G20" s="162">
        <f>Össz.önkor.mérleg.!G21</f>
        <v>60941</v>
      </c>
      <c r="H20" s="162">
        <f>Össz.önkor.mérleg.!H21</f>
        <v>0</v>
      </c>
      <c r="I20" s="306">
        <f>Össz.önkor.mérleg.!I21</f>
        <v>60941</v>
      </c>
      <c r="J20" s="127"/>
      <c r="T20" s="8"/>
      <c r="U20" s="8"/>
      <c r="V20" s="8"/>
      <c r="W20" s="8"/>
      <c r="X20" s="8"/>
      <c r="Y20" s="8"/>
    </row>
    <row r="21" spans="1:25" x14ac:dyDescent="0.2">
      <c r="A21" s="1383">
        <f t="shared" si="0"/>
        <v>13</v>
      </c>
      <c r="B21" s="8"/>
      <c r="C21" s="203"/>
      <c r="D21" s="203"/>
      <c r="E21" s="203"/>
      <c r="F21" s="325"/>
      <c r="G21" s="162"/>
      <c r="H21" s="166"/>
      <c r="I21" s="305"/>
      <c r="J21" s="127"/>
      <c r="T21" s="8"/>
      <c r="U21" s="8"/>
      <c r="V21" s="8"/>
      <c r="W21" s="8"/>
      <c r="X21" s="8"/>
      <c r="Y21" s="8"/>
    </row>
    <row r="22" spans="1:25" s="79" customFormat="1" x14ac:dyDescent="0.2">
      <c r="A22" s="1383">
        <f t="shared" si="0"/>
        <v>14</v>
      </c>
      <c r="B22" s="10" t="s">
        <v>49</v>
      </c>
      <c r="C22" s="520">
        <f>SUM(C11:C20)</f>
        <v>1045485</v>
      </c>
      <c r="D22" s="520">
        <f>SUM(D11:D20)</f>
        <v>815875</v>
      </c>
      <c r="E22" s="520">
        <f>SUM(E11:E20)</f>
        <v>1861360</v>
      </c>
      <c r="F22" s="507" t="s">
        <v>63</v>
      </c>
      <c r="G22" s="204">
        <f>SUM(G10:G21)</f>
        <v>2063101</v>
      </c>
      <c r="H22" s="204">
        <f>SUM(H10:H21)</f>
        <v>806496</v>
      </c>
      <c r="I22" s="308">
        <f>SUM(I10:I21)</f>
        <v>2869597</v>
      </c>
      <c r="J22" s="337"/>
      <c r="K22" s="131"/>
      <c r="L22" s="131"/>
      <c r="M22" s="131"/>
      <c r="N22" s="131"/>
      <c r="O22" s="131"/>
      <c r="P22" s="131"/>
      <c r="Q22" s="131"/>
      <c r="R22" s="131"/>
      <c r="S22" s="131"/>
    </row>
    <row r="23" spans="1:25" s="79" customFormat="1" x14ac:dyDescent="0.2">
      <c r="A23" s="1383">
        <f t="shared" si="0"/>
        <v>15</v>
      </c>
      <c r="B23" s="8"/>
      <c r="C23" s="203"/>
      <c r="D23" s="203"/>
      <c r="E23" s="203"/>
      <c r="F23" s="369"/>
      <c r="G23" s="166"/>
      <c r="H23" s="166"/>
      <c r="I23" s="307"/>
      <c r="J23" s="337"/>
      <c r="K23" s="131"/>
      <c r="L23" s="131"/>
      <c r="M23" s="131"/>
      <c r="N23" s="131"/>
      <c r="O23" s="131"/>
      <c r="P23" s="131"/>
      <c r="Q23" s="131"/>
      <c r="R23" s="131"/>
      <c r="S23" s="131"/>
    </row>
    <row r="24" spans="1:25" x14ac:dyDescent="0.2">
      <c r="A24" s="1383">
        <f t="shared" si="0"/>
        <v>16</v>
      </c>
      <c r="B24" s="521" t="s">
        <v>48</v>
      </c>
      <c r="C24" s="506">
        <f>SUM(C22:C23)</f>
        <v>1045485</v>
      </c>
      <c r="D24" s="506">
        <f>SUM(D22:D23)</f>
        <v>815875</v>
      </c>
      <c r="E24" s="506">
        <f>SUM(E22:E23)</f>
        <v>1861360</v>
      </c>
      <c r="F24" s="509" t="s">
        <v>66</v>
      </c>
      <c r="G24" s="132">
        <f>SUM(G22:G23)</f>
        <v>2063101</v>
      </c>
      <c r="H24" s="132">
        <f>SUM(H22:H23)</f>
        <v>806496</v>
      </c>
      <c r="I24" s="287">
        <f>SUM(I22:I23)</f>
        <v>2869597</v>
      </c>
      <c r="J24" s="127"/>
      <c r="T24" s="8"/>
      <c r="U24" s="8"/>
      <c r="V24" s="8"/>
      <c r="W24" s="8"/>
      <c r="X24" s="8"/>
      <c r="Y24" s="8"/>
    </row>
    <row r="25" spans="1:25" ht="12" thickBot="1" x14ac:dyDescent="0.25">
      <c r="A25" s="1384">
        <f t="shared" si="0"/>
        <v>17</v>
      </c>
      <c r="B25" s="494"/>
      <c r="C25" s="608"/>
      <c r="D25" s="608"/>
      <c r="E25" s="608"/>
      <c r="F25" s="369"/>
      <c r="G25" s="166"/>
      <c r="H25" s="166"/>
      <c r="I25" s="307"/>
      <c r="J25" s="127"/>
      <c r="T25" s="8"/>
      <c r="U25" s="8"/>
      <c r="V25" s="8"/>
      <c r="W25" s="8"/>
      <c r="X25" s="8"/>
      <c r="Y25" s="8"/>
    </row>
    <row r="26" spans="1:25" ht="12" thickBot="1" x14ac:dyDescent="0.25">
      <c r="A26" s="1384">
        <f t="shared" si="0"/>
        <v>18</v>
      </c>
      <c r="B26" s="629" t="s">
        <v>550</v>
      </c>
      <c r="C26" s="627">
        <f>C24-G24</f>
        <v>-1017616</v>
      </c>
      <c r="D26" s="627">
        <f t="shared" ref="D26:E26" si="1">D24-H24</f>
        <v>9379</v>
      </c>
      <c r="E26" s="628">
        <f t="shared" si="1"/>
        <v>-1008237</v>
      </c>
      <c r="F26" s="387"/>
      <c r="G26" s="206"/>
      <c r="H26" s="206"/>
      <c r="I26" s="307"/>
      <c r="J26" s="127"/>
      <c r="T26" s="8"/>
      <c r="U26" s="8"/>
      <c r="V26" s="8"/>
      <c r="W26" s="8"/>
      <c r="X26" s="8"/>
      <c r="Y26" s="8"/>
    </row>
    <row r="27" spans="1:25" x14ac:dyDescent="0.2">
      <c r="A27" s="1384">
        <f t="shared" si="0"/>
        <v>19</v>
      </c>
      <c r="B27" s="894" t="s">
        <v>1209</v>
      </c>
      <c r="C27" s="387"/>
      <c r="D27" s="387">
        <f>-'felhalm. mérleg'!D29</f>
        <v>-62330</v>
      </c>
      <c r="E27" s="387">
        <f>C27+D27</f>
        <v>-62330</v>
      </c>
      <c r="F27" s="325"/>
      <c r="G27" s="166"/>
      <c r="H27" s="166"/>
      <c r="I27" s="307"/>
      <c r="J27" s="127"/>
      <c r="T27" s="8"/>
      <c r="U27" s="8"/>
      <c r="V27" s="8"/>
      <c r="W27" s="8"/>
      <c r="X27" s="8"/>
      <c r="Y27" s="8"/>
    </row>
    <row r="28" spans="1:25" x14ac:dyDescent="0.2">
      <c r="A28" s="1384">
        <f t="shared" si="0"/>
        <v>20</v>
      </c>
      <c r="B28" s="387" t="s">
        <v>50</v>
      </c>
      <c r="C28" s="387"/>
      <c r="D28" s="387"/>
      <c r="E28" s="387"/>
      <c r="F28" s="508" t="s">
        <v>31</v>
      </c>
      <c r="G28" s="166"/>
      <c r="H28" s="166"/>
      <c r="I28" s="307"/>
      <c r="J28" s="127"/>
      <c r="T28" s="8"/>
      <c r="U28" s="8"/>
      <c r="V28" s="8"/>
      <c r="W28" s="8"/>
      <c r="X28" s="8"/>
      <c r="Y28" s="8"/>
    </row>
    <row r="29" spans="1:25" s="79" customFormat="1" x14ac:dyDescent="0.2">
      <c r="A29" s="1384">
        <f t="shared" si="0"/>
        <v>21</v>
      </c>
      <c r="B29" s="522" t="s">
        <v>598</v>
      </c>
      <c r="C29" s="387"/>
      <c r="D29" s="387"/>
      <c r="E29" s="387"/>
      <c r="F29" s="510" t="s">
        <v>4</v>
      </c>
      <c r="G29" s="166"/>
      <c r="H29" s="166"/>
      <c r="I29" s="307"/>
      <c r="J29" s="337"/>
      <c r="K29" s="131"/>
      <c r="L29" s="131"/>
      <c r="M29" s="131"/>
      <c r="N29" s="131"/>
      <c r="O29" s="131"/>
      <c r="P29" s="131"/>
      <c r="Q29" s="131"/>
      <c r="R29" s="131"/>
      <c r="S29" s="131"/>
    </row>
    <row r="30" spans="1:25" ht="21" x14ac:dyDescent="0.2">
      <c r="A30" s="1384">
        <f t="shared" si="0"/>
        <v>22</v>
      </c>
      <c r="B30" s="547" t="s">
        <v>906</v>
      </c>
      <c r="C30" s="326">
        <f>Össz.önkor.mérleg.!C41</f>
        <v>330200</v>
      </c>
      <c r="D30" s="326">
        <f>Össz.önkor.mérleg.!D41</f>
        <v>0</v>
      </c>
      <c r="E30" s="326">
        <f>Össz.önkor.mérleg.!E41</f>
        <v>330200</v>
      </c>
      <c r="F30" s="846" t="s">
        <v>3</v>
      </c>
      <c r="G30" s="166">
        <f>Össz.önkor.mérleg.!G41</f>
        <v>160121</v>
      </c>
      <c r="H30" s="166">
        <f>Össz.önkor.mérleg.!H41</f>
        <v>0</v>
      </c>
      <c r="I30" s="166">
        <f>Össz.önkor.mérleg.!I41</f>
        <v>160121</v>
      </c>
      <c r="J30" s="127"/>
      <c r="T30" s="8"/>
      <c r="U30" s="8"/>
      <c r="V30" s="8"/>
      <c r="W30" s="8"/>
      <c r="X30" s="8"/>
      <c r="Y30" s="8"/>
    </row>
    <row r="31" spans="1:25" x14ac:dyDescent="0.2">
      <c r="A31" s="1384">
        <f t="shared" si="0"/>
        <v>23</v>
      </c>
      <c r="B31" s="8" t="s">
        <v>725</v>
      </c>
      <c r="C31" s="610">
        <f>-'felhalm. mérleg'!C33</f>
        <v>-330200</v>
      </c>
      <c r="D31" s="610">
        <v>0</v>
      </c>
      <c r="E31" s="326">
        <f>C31+D31</f>
        <v>-330200</v>
      </c>
      <c r="F31" s="133"/>
      <c r="G31" s="166"/>
      <c r="H31" s="166"/>
      <c r="I31" s="307"/>
      <c r="J31" s="127"/>
      <c r="T31" s="8"/>
      <c r="U31" s="8"/>
      <c r="V31" s="8"/>
      <c r="W31" s="8"/>
      <c r="X31" s="8"/>
      <c r="Y31" s="8"/>
    </row>
    <row r="32" spans="1:25" s="9" customFormat="1" x14ac:dyDescent="0.2">
      <c r="A32" s="1384">
        <f t="shared" si="0"/>
        <v>24</v>
      </c>
      <c r="B32" s="168" t="s">
        <v>557</v>
      </c>
      <c r="C32" s="511"/>
      <c r="D32" s="512"/>
      <c r="E32" s="512">
        <f>SUM(C32:D32)</f>
        <v>0</v>
      </c>
      <c r="F32" s="325" t="s">
        <v>5</v>
      </c>
      <c r="G32" s="164"/>
      <c r="H32" s="164"/>
      <c r="I32" s="307"/>
      <c r="J32" s="332"/>
      <c r="K32" s="126"/>
      <c r="L32" s="126"/>
      <c r="M32" s="126"/>
      <c r="N32" s="126"/>
      <c r="O32" s="126"/>
      <c r="P32" s="126"/>
      <c r="Q32" s="126"/>
      <c r="R32" s="126"/>
      <c r="S32" s="126"/>
    </row>
    <row r="33" spans="1:25" x14ac:dyDescent="0.2">
      <c r="A33" s="1384">
        <f t="shared" si="0"/>
        <v>25</v>
      </c>
      <c r="B33" s="168" t="s">
        <v>599</v>
      </c>
      <c r="C33" s="162"/>
      <c r="D33" s="162"/>
      <c r="E33" s="162"/>
      <c r="F33" s="325" t="s">
        <v>6</v>
      </c>
      <c r="G33" s="205"/>
      <c r="H33" s="205"/>
      <c r="I33" s="309"/>
      <c r="J33" s="127"/>
      <c r="T33" s="8"/>
      <c r="U33" s="8"/>
      <c r="V33" s="8"/>
      <c r="W33" s="8"/>
      <c r="X33" s="8"/>
      <c r="Y33" s="8"/>
    </row>
    <row r="34" spans="1:25" x14ac:dyDescent="0.2">
      <c r="A34" s="1384">
        <f t="shared" si="0"/>
        <v>26</v>
      </c>
      <c r="B34" s="168" t="s">
        <v>559</v>
      </c>
      <c r="C34" s="162">
        <f>Össz.önkor.mérleg.!C44</f>
        <v>987720</v>
      </c>
      <c r="D34" s="162">
        <f>Össz.önkor.mérleg.!D44</f>
        <v>52951</v>
      </c>
      <c r="E34" s="162">
        <f>SUM(C34:D34)</f>
        <v>1040671</v>
      </c>
      <c r="F34" s="325" t="s">
        <v>7</v>
      </c>
      <c r="G34" s="206"/>
      <c r="H34" s="206"/>
      <c r="I34" s="287"/>
      <c r="J34" s="127"/>
      <c r="T34" s="8"/>
      <c r="U34" s="8"/>
      <c r="V34" s="8"/>
      <c r="W34" s="8"/>
      <c r="X34" s="8"/>
      <c r="Y34" s="8"/>
    </row>
    <row r="35" spans="1:25" x14ac:dyDescent="0.2">
      <c r="A35" s="1384">
        <f t="shared" si="0"/>
        <v>27</v>
      </c>
      <c r="B35" s="168" t="s">
        <v>1142</v>
      </c>
      <c r="C35" s="162">
        <f>Össz.önkor.mérleg.!C45</f>
        <v>2061549</v>
      </c>
      <c r="D35" s="162">
        <f>Össz.önkor.mérleg.!D45</f>
        <v>0</v>
      </c>
      <c r="E35" s="162">
        <f>SUM(C35:D35)</f>
        <v>2061549</v>
      </c>
      <c r="F35" s="325"/>
      <c r="G35" s="206"/>
      <c r="H35" s="206"/>
      <c r="I35" s="287"/>
      <c r="J35" s="127"/>
      <c r="T35" s="8"/>
      <c r="U35" s="8"/>
      <c r="V35" s="8"/>
      <c r="W35" s="8"/>
      <c r="X35" s="8"/>
      <c r="Y35" s="8"/>
    </row>
    <row r="36" spans="1:25" x14ac:dyDescent="0.2">
      <c r="A36" s="1384">
        <f t="shared" si="0"/>
        <v>28</v>
      </c>
      <c r="B36" s="168" t="s">
        <v>1139</v>
      </c>
      <c r="C36" s="162">
        <f>Össz.önkor.mérleg.!C46</f>
        <v>0</v>
      </c>
      <c r="D36" s="162">
        <f>Össz.önkor.mérleg.!D46</f>
        <v>0</v>
      </c>
      <c r="E36" s="162">
        <f>Össz.önkor.mérleg.!E46</f>
        <v>0</v>
      </c>
      <c r="F36" s="325"/>
      <c r="G36" s="206"/>
      <c r="H36" s="206"/>
      <c r="I36" s="287"/>
      <c r="J36" s="127"/>
      <c r="T36" s="8"/>
      <c r="U36" s="8"/>
      <c r="V36" s="8"/>
      <c r="W36" s="8"/>
      <c r="X36" s="8"/>
      <c r="Y36" s="8"/>
    </row>
    <row r="37" spans="1:25" x14ac:dyDescent="0.2">
      <c r="A37" s="1384">
        <f t="shared" si="0"/>
        <v>29</v>
      </c>
      <c r="B37" s="39" t="s">
        <v>558</v>
      </c>
      <c r="C37" s="162">
        <f>-(C26+C34+C35-G45)-C27-C38</f>
        <v>-1864706</v>
      </c>
      <c r="D37" s="162">
        <f>-(D26+D34+D35-H45)-D27-D38</f>
        <v>0</v>
      </c>
      <c r="E37" s="162">
        <f>C37+D37</f>
        <v>-1864706</v>
      </c>
      <c r="F37" s="325" t="s">
        <v>8</v>
      </c>
      <c r="G37" s="166"/>
      <c r="H37" s="166"/>
      <c r="I37" s="307"/>
      <c r="J37" s="127"/>
      <c r="T37" s="8"/>
      <c r="U37" s="8"/>
      <c r="V37" s="8"/>
      <c r="W37" s="8"/>
      <c r="X37" s="8"/>
      <c r="Y37" s="8"/>
    </row>
    <row r="38" spans="1:25" x14ac:dyDescent="0.2">
      <c r="A38" s="1384">
        <f t="shared" si="0"/>
        <v>30</v>
      </c>
      <c r="B38" s="162" t="s">
        <v>601</v>
      </c>
      <c r="C38" s="162">
        <f>Össz.önkor.mérleg.!C47</f>
        <v>43064</v>
      </c>
      <c r="D38" s="162">
        <f>Össz.önkor.mérleg.!D47</f>
        <v>0</v>
      </c>
      <c r="E38" s="162">
        <f>Össz.önkor.mérleg.!E47</f>
        <v>43064</v>
      </c>
      <c r="F38" s="325" t="s">
        <v>9</v>
      </c>
      <c r="G38" s="204">
        <f>Össz.önkor.mérleg.!G48</f>
        <v>49890</v>
      </c>
      <c r="H38" s="204">
        <f>Össz.önkor.mérleg.!H48</f>
        <v>0</v>
      </c>
      <c r="I38" s="308">
        <f>Össz.önkor.mérleg.!I48</f>
        <v>49890</v>
      </c>
      <c r="J38" s="127"/>
      <c r="T38" s="8"/>
      <c r="U38" s="8"/>
      <c r="V38" s="8"/>
      <c r="W38" s="8"/>
      <c r="X38" s="8"/>
      <c r="Y38" s="8"/>
    </row>
    <row r="39" spans="1:25" s="9" customFormat="1" x14ac:dyDescent="0.2">
      <c r="A39" s="1384">
        <f t="shared" si="0"/>
        <v>31</v>
      </c>
      <c r="B39" s="162" t="s">
        <v>602</v>
      </c>
      <c r="C39" s="162"/>
      <c r="D39" s="162"/>
      <c r="E39" s="162"/>
      <c r="F39" s="325" t="s">
        <v>10</v>
      </c>
      <c r="G39" s="166"/>
      <c r="H39" s="166"/>
      <c r="I39" s="307"/>
      <c r="J39" s="332"/>
      <c r="K39" s="126"/>
      <c r="L39" s="126"/>
      <c r="M39" s="126"/>
      <c r="N39" s="126"/>
      <c r="O39" s="126"/>
      <c r="P39" s="126"/>
      <c r="Q39" s="126"/>
      <c r="R39" s="126"/>
      <c r="S39" s="126"/>
    </row>
    <row r="40" spans="1:25" s="9" customFormat="1" x14ac:dyDescent="0.2">
      <c r="A40" s="1384">
        <f t="shared" si="0"/>
        <v>32</v>
      </c>
      <c r="B40" s="168" t="s">
        <v>603</v>
      </c>
      <c r="C40" s="162"/>
      <c r="D40" s="162"/>
      <c r="E40" s="162"/>
      <c r="F40" s="325" t="s">
        <v>11</v>
      </c>
      <c r="G40" s="206"/>
      <c r="H40" s="206"/>
      <c r="I40" s="287"/>
      <c r="J40" s="332"/>
      <c r="K40" s="126"/>
      <c r="L40" s="126"/>
      <c r="M40" s="126"/>
      <c r="N40" s="126"/>
      <c r="O40" s="126"/>
      <c r="P40" s="126"/>
      <c r="Q40" s="126"/>
      <c r="R40" s="126"/>
      <c r="S40" s="126"/>
    </row>
    <row r="41" spans="1:25" s="9" customFormat="1" x14ac:dyDescent="0.2">
      <c r="A41" s="1384">
        <f t="shared" si="0"/>
        <v>33</v>
      </c>
      <c r="B41" s="168" t="s">
        <v>604</v>
      </c>
      <c r="C41" s="162"/>
      <c r="D41" s="162"/>
      <c r="E41" s="162"/>
      <c r="F41" s="325" t="s">
        <v>12</v>
      </c>
      <c r="G41" s="132"/>
      <c r="I41" s="310"/>
      <c r="J41" s="332"/>
      <c r="K41" s="126"/>
      <c r="L41" s="126"/>
      <c r="M41" s="126"/>
      <c r="N41" s="126"/>
      <c r="O41" s="126"/>
      <c r="P41" s="126"/>
      <c r="Q41" s="126"/>
      <c r="R41" s="126"/>
      <c r="S41" s="126"/>
    </row>
    <row r="42" spans="1:25" s="9" customFormat="1" x14ac:dyDescent="0.2">
      <c r="A42" s="1384">
        <f t="shared" si="0"/>
        <v>34</v>
      </c>
      <c r="B42" s="168" t="s">
        <v>0</v>
      </c>
      <c r="C42" s="162"/>
      <c r="D42" s="162"/>
      <c r="E42" s="162"/>
      <c r="F42" s="325" t="s">
        <v>13</v>
      </c>
      <c r="G42" s="206"/>
      <c r="H42" s="206"/>
      <c r="I42" s="287"/>
      <c r="J42" s="332"/>
      <c r="K42" s="126"/>
      <c r="L42" s="126"/>
      <c r="M42" s="126"/>
      <c r="N42" s="126"/>
      <c r="O42" s="126"/>
      <c r="P42" s="126"/>
      <c r="Q42" s="126"/>
      <c r="R42" s="126"/>
      <c r="S42" s="126"/>
    </row>
    <row r="43" spans="1:25" x14ac:dyDescent="0.2">
      <c r="A43" s="1384">
        <f t="shared" si="0"/>
        <v>35</v>
      </c>
      <c r="B43" s="168" t="s">
        <v>1</v>
      </c>
      <c r="C43" s="162">
        <f>Össz.önkor.mérleg.!C52</f>
        <v>0</v>
      </c>
      <c r="D43" s="162">
        <f>Össz.önkor.mérleg.!D52</f>
        <v>0</v>
      </c>
      <c r="E43" s="162">
        <f>Össz.önkor.mérleg.!E52</f>
        <v>0</v>
      </c>
      <c r="F43" s="325" t="s">
        <v>14</v>
      </c>
      <c r="G43" s="206"/>
      <c r="H43" s="206"/>
      <c r="I43" s="287"/>
      <c r="J43" s="127"/>
      <c r="T43" s="8"/>
      <c r="U43" s="8"/>
      <c r="V43" s="8"/>
      <c r="W43" s="8"/>
      <c r="X43" s="8"/>
      <c r="Y43" s="8"/>
    </row>
    <row r="44" spans="1:25" x14ac:dyDescent="0.2">
      <c r="A44" s="1384">
        <f t="shared" si="0"/>
        <v>36</v>
      </c>
      <c r="B44" s="168" t="s">
        <v>2</v>
      </c>
      <c r="C44" s="162"/>
      <c r="D44" s="162"/>
      <c r="E44" s="162"/>
      <c r="F44" s="325" t="s">
        <v>15</v>
      </c>
      <c r="G44" s="132"/>
      <c r="H44" s="132"/>
      <c r="I44" s="287"/>
      <c r="J44" s="127"/>
      <c r="T44" s="8"/>
      <c r="U44" s="8"/>
      <c r="V44" s="8"/>
      <c r="W44" s="8"/>
      <c r="X44" s="8"/>
      <c r="Y44" s="8"/>
    </row>
    <row r="45" spans="1:25" ht="12" thickBot="1" x14ac:dyDescent="0.25">
      <c r="A45" s="1385">
        <f t="shared" si="0"/>
        <v>37</v>
      </c>
      <c r="B45" s="521" t="s">
        <v>390</v>
      </c>
      <c r="C45" s="387">
        <f>SUM(C29:C43)</f>
        <v>1227627</v>
      </c>
      <c r="D45" s="387">
        <f>SUM(D29:D43)</f>
        <v>52951</v>
      </c>
      <c r="E45" s="387">
        <f t="shared" ref="E45" si="2">SUM(E29:E43)</f>
        <v>1280578</v>
      </c>
      <c r="F45" s="508" t="s">
        <v>383</v>
      </c>
      <c r="G45" s="132">
        <f>SUM(G29:G44)</f>
        <v>210011</v>
      </c>
      <c r="H45" s="132">
        <f>SUM(H29:H44)</f>
        <v>0</v>
      </c>
      <c r="I45" s="287">
        <f>SUM(I29:I44)</f>
        <v>210011</v>
      </c>
      <c r="J45" s="127"/>
      <c r="T45" s="8"/>
      <c r="U45" s="8"/>
      <c r="V45" s="8"/>
      <c r="W45" s="8"/>
      <c r="X45" s="8"/>
      <c r="Y45" s="8"/>
    </row>
    <row r="46" spans="1:25" ht="12" thickBot="1" x14ac:dyDescent="0.25">
      <c r="A46" s="604">
        <f t="shared" si="0"/>
        <v>38</v>
      </c>
      <c r="B46" s="605" t="s">
        <v>385</v>
      </c>
      <c r="C46" s="539">
        <f>C24+C45+C27</f>
        <v>2273112</v>
      </c>
      <c r="D46" s="539">
        <f>D24+D45+D27</f>
        <v>806496</v>
      </c>
      <c r="E46" s="539">
        <f>E24+E45+E27</f>
        <v>3079608</v>
      </c>
      <c r="F46" s="582" t="s">
        <v>384</v>
      </c>
      <c r="G46" s="599">
        <f>G24+G45</f>
        <v>2273112</v>
      </c>
      <c r="H46" s="551">
        <f>H24+H45</f>
        <v>806496</v>
      </c>
      <c r="I46" s="581">
        <f>I24+I45</f>
        <v>3079608</v>
      </c>
      <c r="J46" s="123"/>
      <c r="T46" s="8"/>
      <c r="U46" s="8"/>
      <c r="V46" s="8"/>
      <c r="W46" s="8"/>
      <c r="X46" s="8"/>
      <c r="Y46" s="8"/>
    </row>
    <row r="47" spans="1:25" x14ac:dyDescent="0.2">
      <c r="B47" s="126"/>
      <c r="C47" s="125"/>
      <c r="D47" s="125"/>
      <c r="E47" s="125"/>
      <c r="F47" s="125"/>
      <c r="G47" s="125"/>
      <c r="H47" s="125"/>
      <c r="I47" s="125"/>
      <c r="T47" s="8"/>
      <c r="U47" s="8"/>
      <c r="V47" s="8"/>
      <c r="W47" s="8"/>
      <c r="X47" s="8"/>
      <c r="Y47" s="8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6"/>
  <sheetViews>
    <sheetView zoomScaleNormal="75" workbookViewId="0">
      <pane xSplit="2" ySplit="6" topLeftCell="C19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4" customWidth="1"/>
    <col min="2" max="2" width="43.7109375" style="14" customWidth="1"/>
    <col min="3" max="4" width="9.7109375" style="229" customWidth="1"/>
    <col min="5" max="5" width="10.42578125" style="229" bestFit="1" customWidth="1"/>
    <col min="6" max="9" width="9.7109375" style="229" customWidth="1"/>
    <col min="10" max="10" width="10.140625" style="229" customWidth="1"/>
    <col min="11" max="14" width="9.7109375" style="229" customWidth="1"/>
    <col min="15" max="15" width="11.5703125" style="229" customWidth="1"/>
    <col min="16" max="16" width="10.140625" style="14" customWidth="1"/>
    <col min="17" max="16384" width="9.140625" style="14"/>
  </cols>
  <sheetData>
    <row r="1" spans="1:33" ht="12.75" customHeight="1" x14ac:dyDescent="0.25">
      <c r="A1" s="1615" t="s">
        <v>1267</v>
      </c>
      <c r="B1" s="1615"/>
      <c r="C1" s="1615"/>
      <c r="D1" s="1615"/>
      <c r="E1" s="1615"/>
      <c r="F1" s="1615"/>
      <c r="G1" s="1615"/>
      <c r="H1" s="1615"/>
      <c r="I1" s="1615"/>
      <c r="J1" s="1615"/>
      <c r="K1" s="1615"/>
      <c r="L1" s="1615"/>
      <c r="M1" s="1615"/>
      <c r="N1" s="1615"/>
      <c r="O1" s="1615"/>
      <c r="P1" s="562"/>
      <c r="Q1" s="562"/>
      <c r="R1" s="562"/>
      <c r="S1" s="562"/>
      <c r="T1" s="562"/>
      <c r="U1" s="562"/>
      <c r="V1" s="562"/>
      <c r="W1" s="562"/>
      <c r="X1" s="562"/>
      <c r="Y1" s="562"/>
      <c r="Z1" s="562"/>
      <c r="AA1" s="562"/>
      <c r="AB1" s="562"/>
      <c r="AC1" s="562"/>
      <c r="AD1" s="562"/>
      <c r="AE1" s="562"/>
      <c r="AF1" s="562"/>
      <c r="AG1" s="562"/>
    </row>
    <row r="2" spans="1:33" ht="14.1" customHeight="1" x14ac:dyDescent="0.25">
      <c r="A2" s="25"/>
      <c r="B2" s="1617" t="s">
        <v>79</v>
      </c>
      <c r="C2" s="1617"/>
      <c r="D2" s="1617"/>
      <c r="E2" s="1617"/>
      <c r="F2" s="1617"/>
      <c r="G2" s="1617"/>
      <c r="H2" s="1617"/>
      <c r="I2" s="1617"/>
      <c r="J2" s="1617"/>
      <c r="K2" s="1617"/>
      <c r="L2" s="1617"/>
      <c r="M2" s="1617"/>
      <c r="N2" s="1617"/>
      <c r="O2" s="1617"/>
    </row>
    <row r="3" spans="1:33" ht="14.1" customHeight="1" x14ac:dyDescent="0.25">
      <c r="A3" s="25"/>
      <c r="B3" s="1617" t="s">
        <v>1042</v>
      </c>
      <c r="C3" s="1617"/>
      <c r="D3" s="1617"/>
      <c r="E3" s="1617"/>
      <c r="F3" s="1617"/>
      <c r="G3" s="1617"/>
      <c r="H3" s="1617"/>
      <c r="I3" s="1617"/>
      <c r="J3" s="1617"/>
      <c r="K3" s="1617"/>
      <c r="L3" s="1617"/>
      <c r="M3" s="1617"/>
      <c r="N3" s="1617"/>
      <c r="O3" s="1617"/>
    </row>
    <row r="4" spans="1:33" ht="14.1" customHeight="1" x14ac:dyDescent="0.25">
      <c r="A4" s="25"/>
      <c r="B4" s="896"/>
      <c r="C4" s="897"/>
      <c r="D4" s="897"/>
      <c r="E4" s="897"/>
      <c r="F4" s="897"/>
      <c r="G4" s="897"/>
      <c r="H4" s="897"/>
      <c r="I4" s="897"/>
      <c r="J4" s="897"/>
      <c r="K4" s="897"/>
      <c r="L4" s="897"/>
      <c r="M4" s="897"/>
      <c r="N4" s="897"/>
      <c r="O4" s="897"/>
    </row>
    <row r="5" spans="1:33" ht="15" customHeight="1" x14ac:dyDescent="0.25">
      <c r="A5" s="1618"/>
      <c r="B5" s="1356" t="s">
        <v>54</v>
      </c>
      <c r="C5" s="1357" t="s">
        <v>55</v>
      </c>
      <c r="D5" s="1357" t="s">
        <v>56</v>
      </c>
      <c r="E5" s="1357" t="s">
        <v>57</v>
      </c>
      <c r="F5" s="1357" t="s">
        <v>411</v>
      </c>
      <c r="G5" s="1357" t="s">
        <v>412</v>
      </c>
      <c r="H5" s="1357" t="s">
        <v>413</v>
      </c>
      <c r="I5" s="1357" t="s">
        <v>514</v>
      </c>
      <c r="J5" s="1357" t="s">
        <v>521</v>
      </c>
      <c r="K5" s="1357" t="s">
        <v>522</v>
      </c>
      <c r="L5" s="1357" t="s">
        <v>523</v>
      </c>
      <c r="M5" s="1357" t="s">
        <v>524</v>
      </c>
      <c r="N5" s="1357" t="s">
        <v>525</v>
      </c>
      <c r="O5" s="1358" t="s">
        <v>526</v>
      </c>
    </row>
    <row r="6" spans="1:33" ht="12.75" customHeight="1" x14ac:dyDescent="0.25">
      <c r="A6" s="1619"/>
      <c r="B6" s="1335" t="s">
        <v>78</v>
      </c>
      <c r="C6" s="898" t="s">
        <v>527</v>
      </c>
      <c r="D6" s="898" t="s">
        <v>528</v>
      </c>
      <c r="E6" s="898" t="s">
        <v>529</v>
      </c>
      <c r="F6" s="898" t="s">
        <v>530</v>
      </c>
      <c r="G6" s="898" t="s">
        <v>531</v>
      </c>
      <c r="H6" s="898" t="s">
        <v>532</v>
      </c>
      <c r="I6" s="898" t="s">
        <v>533</v>
      </c>
      <c r="J6" s="898" t="s">
        <v>534</v>
      </c>
      <c r="K6" s="898" t="s">
        <v>535</v>
      </c>
      <c r="L6" s="898" t="s">
        <v>536</v>
      </c>
      <c r="M6" s="898" t="s">
        <v>537</v>
      </c>
      <c r="N6" s="898" t="s">
        <v>538</v>
      </c>
      <c r="O6" s="1359" t="s">
        <v>463</v>
      </c>
    </row>
    <row r="7" spans="1:33" s="25" customFormat="1" ht="12.75" customHeight="1" x14ac:dyDescent="0.25">
      <c r="A7" s="1386" t="s">
        <v>420</v>
      </c>
      <c r="B7" s="31" t="s">
        <v>567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312"/>
    </row>
    <row r="8" spans="1:33" s="25" customFormat="1" ht="15.75" customHeight="1" x14ac:dyDescent="0.25">
      <c r="A8" s="1254" t="s">
        <v>428</v>
      </c>
      <c r="B8" s="26" t="s">
        <v>561</v>
      </c>
      <c r="C8" s="158">
        <f>O8/12</f>
        <v>41444.333333333336</v>
      </c>
      <c r="D8" s="158">
        <f>C8</f>
        <v>41444.333333333336</v>
      </c>
      <c r="E8" s="158">
        <f t="shared" ref="E8:M8" si="0">D8</f>
        <v>41444.333333333336</v>
      </c>
      <c r="F8" s="158">
        <f t="shared" si="0"/>
        <v>41444.333333333336</v>
      </c>
      <c r="G8" s="158">
        <f t="shared" si="0"/>
        <v>41444.333333333336</v>
      </c>
      <c r="H8" s="158">
        <f t="shared" si="0"/>
        <v>41444.333333333336</v>
      </c>
      <c r="I8" s="158">
        <f t="shared" si="0"/>
        <v>41444.333333333336</v>
      </c>
      <c r="J8" s="158">
        <f t="shared" si="0"/>
        <v>41444.333333333336</v>
      </c>
      <c r="K8" s="158">
        <f t="shared" si="0"/>
        <v>41444.333333333336</v>
      </c>
      <c r="L8" s="158">
        <f t="shared" si="0"/>
        <v>41444.333333333336</v>
      </c>
      <c r="M8" s="158">
        <f t="shared" si="0"/>
        <v>41444.333333333336</v>
      </c>
      <c r="N8" s="158">
        <v>41448</v>
      </c>
      <c r="O8" s="312">
        <f>Össz.önkor.mérleg.!E11</f>
        <v>497332</v>
      </c>
      <c r="P8" s="28"/>
    </row>
    <row r="9" spans="1:33" s="25" customFormat="1" ht="16.5" customHeight="1" x14ac:dyDescent="0.25">
      <c r="A9" s="1254" t="s">
        <v>429</v>
      </c>
      <c r="B9" s="26" t="s">
        <v>562</v>
      </c>
      <c r="C9" s="158">
        <f>O9/12</f>
        <v>21226.166666666668</v>
      </c>
      <c r="D9" s="158">
        <f>C9</f>
        <v>21226.166666666668</v>
      </c>
      <c r="E9" s="158">
        <f t="shared" ref="E9:M9" si="1">D9</f>
        <v>21226.166666666668</v>
      </c>
      <c r="F9" s="158">
        <f t="shared" si="1"/>
        <v>21226.166666666668</v>
      </c>
      <c r="G9" s="158">
        <f t="shared" si="1"/>
        <v>21226.166666666668</v>
      </c>
      <c r="H9" s="158">
        <f t="shared" si="1"/>
        <v>21226.166666666668</v>
      </c>
      <c r="I9" s="158">
        <f t="shared" si="1"/>
        <v>21226.166666666668</v>
      </c>
      <c r="J9" s="158">
        <f t="shared" si="1"/>
        <v>21226.166666666668</v>
      </c>
      <c r="K9" s="158">
        <f t="shared" si="1"/>
        <v>21226.166666666668</v>
      </c>
      <c r="L9" s="158">
        <f t="shared" si="1"/>
        <v>21226.166666666668</v>
      </c>
      <c r="M9" s="158">
        <f t="shared" si="1"/>
        <v>21226.166666666668</v>
      </c>
      <c r="N9" s="158">
        <v>21228</v>
      </c>
      <c r="O9" s="312">
        <f>Össz.önkor.mérleg.!E13</f>
        <v>254714</v>
      </c>
      <c r="P9" s="28"/>
    </row>
    <row r="10" spans="1:33" s="25" customFormat="1" ht="15.75" customHeight="1" x14ac:dyDescent="0.25">
      <c r="A10" s="1254" t="s">
        <v>430</v>
      </c>
      <c r="B10" s="26" t="s">
        <v>394</v>
      </c>
      <c r="C10" s="158">
        <f>O10/12</f>
        <v>63627.666666666664</v>
      </c>
      <c r="D10" s="158">
        <f>C10</f>
        <v>63627.666666666664</v>
      </c>
      <c r="E10" s="158">
        <f t="shared" ref="E10:M10" si="2">D10</f>
        <v>63627.666666666664</v>
      </c>
      <c r="F10" s="158">
        <f t="shared" si="2"/>
        <v>63627.666666666664</v>
      </c>
      <c r="G10" s="158">
        <f t="shared" si="2"/>
        <v>63627.666666666664</v>
      </c>
      <c r="H10" s="158">
        <f t="shared" si="2"/>
        <v>63627.666666666664</v>
      </c>
      <c r="I10" s="158">
        <f t="shared" si="2"/>
        <v>63627.666666666664</v>
      </c>
      <c r="J10" s="158">
        <f t="shared" si="2"/>
        <v>63627.666666666664</v>
      </c>
      <c r="K10" s="158">
        <f t="shared" si="2"/>
        <v>63627.666666666664</v>
      </c>
      <c r="L10" s="158">
        <f t="shared" si="2"/>
        <v>63627.666666666664</v>
      </c>
      <c r="M10" s="158">
        <f t="shared" si="2"/>
        <v>63627.666666666664</v>
      </c>
      <c r="N10" s="158">
        <v>63624</v>
      </c>
      <c r="O10" s="312">
        <f>Össz.önkor.mérleg.!E17</f>
        <v>763532</v>
      </c>
      <c r="P10" s="28"/>
    </row>
    <row r="11" spans="1:33" s="25" customFormat="1" ht="15.75" customHeight="1" x14ac:dyDescent="0.25">
      <c r="A11" s="1254" t="s">
        <v>431</v>
      </c>
      <c r="B11" s="26" t="s">
        <v>563</v>
      </c>
      <c r="C11" s="158">
        <v>27913</v>
      </c>
      <c r="D11" s="158">
        <v>27913</v>
      </c>
      <c r="E11" s="158">
        <v>27913</v>
      </c>
      <c r="F11" s="158">
        <v>27913</v>
      </c>
      <c r="G11" s="158">
        <v>27913</v>
      </c>
      <c r="H11" s="158">
        <v>27913</v>
      </c>
      <c r="I11" s="158">
        <v>27913</v>
      </c>
      <c r="J11" s="158">
        <v>27913</v>
      </c>
      <c r="K11" s="158">
        <v>27913</v>
      </c>
      <c r="L11" s="158">
        <v>27913</v>
      </c>
      <c r="M11" s="158">
        <v>27913</v>
      </c>
      <c r="N11" s="158">
        <v>27911</v>
      </c>
      <c r="O11" s="312">
        <f>SUM(C11:N11)</f>
        <v>334954</v>
      </c>
      <c r="P11" s="28"/>
    </row>
    <row r="12" spans="1:33" s="26" customFormat="1" ht="18" customHeight="1" x14ac:dyDescent="0.25">
      <c r="A12" s="1254" t="s">
        <v>432</v>
      </c>
      <c r="B12" s="26" t="s">
        <v>1228</v>
      </c>
      <c r="C12" s="158">
        <v>902</v>
      </c>
      <c r="D12" s="158">
        <v>902</v>
      </c>
      <c r="E12" s="158">
        <v>902</v>
      </c>
      <c r="F12" s="158">
        <v>902</v>
      </c>
      <c r="G12" s="158">
        <v>902</v>
      </c>
      <c r="H12" s="158">
        <v>902</v>
      </c>
      <c r="I12" s="158">
        <v>902</v>
      </c>
      <c r="J12" s="158">
        <v>902</v>
      </c>
      <c r="K12" s="158">
        <v>902</v>
      </c>
      <c r="L12" s="158">
        <v>902</v>
      </c>
      <c r="M12" s="158">
        <v>902</v>
      </c>
      <c r="N12" s="158">
        <v>906</v>
      </c>
      <c r="O12" s="312">
        <f>SUM(C12:N12)</f>
        <v>10828</v>
      </c>
      <c r="P12" s="28"/>
    </row>
    <row r="13" spans="1:33" s="27" customFormat="1" ht="15.75" customHeight="1" x14ac:dyDescent="0.25">
      <c r="A13" s="1254" t="s">
        <v>433</v>
      </c>
      <c r="B13" s="899" t="s">
        <v>539</v>
      </c>
      <c r="C13" s="1302">
        <v>155113</v>
      </c>
      <c r="D13" s="1302">
        <v>155113</v>
      </c>
      <c r="E13" s="1302">
        <v>155113</v>
      </c>
      <c r="F13" s="1302">
        <v>155113</v>
      </c>
      <c r="G13" s="1302">
        <v>155113</v>
      </c>
      <c r="H13" s="1302">
        <v>155113</v>
      </c>
      <c r="I13" s="1302">
        <v>155113</v>
      </c>
      <c r="J13" s="1302">
        <v>155113</v>
      </c>
      <c r="K13" s="1302">
        <v>155113</v>
      </c>
      <c r="L13" s="1302">
        <v>155113</v>
      </c>
      <c r="M13" s="1302">
        <v>155113</v>
      </c>
      <c r="N13" s="1302">
        <f t="shared" ref="N13" si="3">SUM(N8:N12)</f>
        <v>155117</v>
      </c>
      <c r="O13" s="1360">
        <f>SUM(O8:O12)</f>
        <v>1861360</v>
      </c>
      <c r="P13" s="29"/>
    </row>
    <row r="14" spans="1:33" s="25" customFormat="1" ht="15.75" customHeight="1" x14ac:dyDescent="0.25">
      <c r="A14" s="1254" t="s">
        <v>434</v>
      </c>
      <c r="B14" s="26" t="s">
        <v>564</v>
      </c>
      <c r="C14" s="158">
        <f>O14/12</f>
        <v>78272.916666666672</v>
      </c>
      <c r="D14" s="158">
        <f>C14</f>
        <v>78272.916666666672</v>
      </c>
      <c r="E14" s="158">
        <f t="shared" ref="E14:M14" si="4">D14</f>
        <v>78272.916666666672</v>
      </c>
      <c r="F14" s="158">
        <f t="shared" si="4"/>
        <v>78272.916666666672</v>
      </c>
      <c r="G14" s="158">
        <f t="shared" si="4"/>
        <v>78272.916666666672</v>
      </c>
      <c r="H14" s="158">
        <f t="shared" si="4"/>
        <v>78272.916666666672</v>
      </c>
      <c r="I14" s="158">
        <f t="shared" si="4"/>
        <v>78272.916666666672</v>
      </c>
      <c r="J14" s="158">
        <f t="shared" si="4"/>
        <v>78272.916666666672</v>
      </c>
      <c r="K14" s="158">
        <f t="shared" si="4"/>
        <v>78272.916666666672</v>
      </c>
      <c r="L14" s="158">
        <f t="shared" si="4"/>
        <v>78272.916666666672</v>
      </c>
      <c r="M14" s="158">
        <f t="shared" si="4"/>
        <v>78272.916666666672</v>
      </c>
      <c r="N14" s="158">
        <v>78272</v>
      </c>
      <c r="O14" s="524">
        <f>'felh. bev.  '!F24</f>
        <v>939275</v>
      </c>
      <c r="P14" s="28"/>
    </row>
    <row r="15" spans="1:33" s="25" customFormat="1" ht="15" customHeight="1" x14ac:dyDescent="0.25">
      <c r="A15" s="1254" t="s">
        <v>435</v>
      </c>
      <c r="B15" s="26" t="s">
        <v>565</v>
      </c>
      <c r="C15" s="158">
        <v>273</v>
      </c>
      <c r="D15" s="158">
        <v>273</v>
      </c>
      <c r="E15" s="158">
        <v>273</v>
      </c>
      <c r="F15" s="158">
        <v>273</v>
      </c>
      <c r="G15" s="158">
        <v>273</v>
      </c>
      <c r="H15" s="158">
        <v>273</v>
      </c>
      <c r="I15" s="158">
        <v>273</v>
      </c>
      <c r="J15" s="158">
        <v>273</v>
      </c>
      <c r="K15" s="158">
        <v>273</v>
      </c>
      <c r="L15" s="158">
        <v>273</v>
      </c>
      <c r="M15" s="158">
        <v>273</v>
      </c>
      <c r="N15" s="158">
        <v>273</v>
      </c>
      <c r="O15" s="524">
        <f>SUM(C15:N15)</f>
        <v>3276</v>
      </c>
      <c r="P15" s="28"/>
    </row>
    <row r="16" spans="1:33" s="25" customFormat="1" ht="16.5" customHeight="1" x14ac:dyDescent="0.25">
      <c r="A16" s="1254" t="s">
        <v>464</v>
      </c>
      <c r="B16" s="26" t="s">
        <v>487</v>
      </c>
      <c r="C16" s="158">
        <f>O16/12</f>
        <v>394</v>
      </c>
      <c r="D16" s="158">
        <f>C16</f>
        <v>394</v>
      </c>
      <c r="E16" s="158">
        <f t="shared" ref="E16:N16" si="5">D16</f>
        <v>394</v>
      </c>
      <c r="F16" s="158">
        <f t="shared" si="5"/>
        <v>394</v>
      </c>
      <c r="G16" s="158">
        <f t="shared" si="5"/>
        <v>394</v>
      </c>
      <c r="H16" s="158">
        <f t="shared" si="5"/>
        <v>394</v>
      </c>
      <c r="I16" s="158">
        <f t="shared" si="5"/>
        <v>394</v>
      </c>
      <c r="J16" s="158">
        <f t="shared" si="5"/>
        <v>394</v>
      </c>
      <c r="K16" s="158">
        <f t="shared" si="5"/>
        <v>394</v>
      </c>
      <c r="L16" s="158">
        <f t="shared" si="5"/>
        <v>394</v>
      </c>
      <c r="M16" s="158">
        <f t="shared" si="5"/>
        <v>394</v>
      </c>
      <c r="N16" s="158">
        <f t="shared" si="5"/>
        <v>394</v>
      </c>
      <c r="O16" s="524">
        <f>Össz.önkor.mérleg.!E30</f>
        <v>4728</v>
      </c>
      <c r="P16" s="28"/>
    </row>
    <row r="17" spans="1:256" s="26" customFormat="1" ht="15" customHeight="1" x14ac:dyDescent="0.25">
      <c r="A17" s="1254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524">
        <f t="shared" ref="O17" si="6">SUM(C17:N17)</f>
        <v>0</v>
      </c>
      <c r="P17" s="28"/>
    </row>
    <row r="18" spans="1:256" s="31" customFormat="1" ht="16.5" customHeight="1" x14ac:dyDescent="0.25">
      <c r="A18" s="1254" t="s">
        <v>465</v>
      </c>
      <c r="B18" s="900" t="s">
        <v>540</v>
      </c>
      <c r="C18" s="1303">
        <f>SUM(C14:C17)</f>
        <v>78939.916666666672</v>
      </c>
      <c r="D18" s="1303">
        <f>SUM(D14:D17)</f>
        <v>78939.916666666672</v>
      </c>
      <c r="E18" s="1303">
        <f>SUM(E14:E17)</f>
        <v>78939.916666666672</v>
      </c>
      <c r="F18" s="1303">
        <f t="shared" ref="F18:M18" si="7">SUM(F14:F17)</f>
        <v>78939.916666666672</v>
      </c>
      <c r="G18" s="1303">
        <f t="shared" si="7"/>
        <v>78939.916666666672</v>
      </c>
      <c r="H18" s="1303">
        <f t="shared" si="7"/>
        <v>78939.916666666672</v>
      </c>
      <c r="I18" s="1303">
        <f t="shared" si="7"/>
        <v>78939.916666666672</v>
      </c>
      <c r="J18" s="1303">
        <f t="shared" si="7"/>
        <v>78939.916666666672</v>
      </c>
      <c r="K18" s="1303">
        <f t="shared" si="7"/>
        <v>78939.916666666672</v>
      </c>
      <c r="L18" s="1303">
        <f t="shared" si="7"/>
        <v>78939.916666666672</v>
      </c>
      <c r="M18" s="1303">
        <f t="shared" si="7"/>
        <v>78939.916666666672</v>
      </c>
      <c r="N18" s="1303">
        <f>SUM(N14:N17)</f>
        <v>78939</v>
      </c>
      <c r="O18" s="1304">
        <f>SUM(O14:O17)</f>
        <v>947279</v>
      </c>
      <c r="P18" s="30"/>
    </row>
    <row r="19" spans="1:256" s="27" customFormat="1" ht="16.5" customHeight="1" x14ac:dyDescent="0.25">
      <c r="A19" s="1254" t="s">
        <v>466</v>
      </c>
      <c r="B19" s="31" t="s">
        <v>566</v>
      </c>
      <c r="C19" s="159"/>
      <c r="D19" s="159"/>
      <c r="E19" s="159"/>
      <c r="F19" s="159"/>
      <c r="G19" s="159"/>
      <c r="H19" s="158"/>
      <c r="I19" s="158"/>
      <c r="J19" s="158"/>
      <c r="K19" s="158"/>
      <c r="L19" s="158"/>
      <c r="M19" s="158"/>
      <c r="N19" s="158"/>
      <c r="O19" s="524">
        <f>SUM(C19:N19)</f>
        <v>0</v>
      </c>
      <c r="P19" s="29"/>
    </row>
    <row r="20" spans="1:256" s="25" customFormat="1" ht="15.75" customHeight="1" thickBot="1" x14ac:dyDescent="0.3">
      <c r="A20" s="1332" t="s">
        <v>467</v>
      </c>
      <c r="B20" s="26" t="s">
        <v>401</v>
      </c>
      <c r="C20" s="158">
        <f>O20/12</f>
        <v>289623.66666666669</v>
      </c>
      <c r="D20" s="158">
        <f>C20</f>
        <v>289623.66666666669</v>
      </c>
      <c r="E20" s="158">
        <f t="shared" ref="E20:M20" si="8">D20</f>
        <v>289623.66666666669</v>
      </c>
      <c r="F20" s="158">
        <f t="shared" si="8"/>
        <v>289623.66666666669</v>
      </c>
      <c r="G20" s="158">
        <f t="shared" si="8"/>
        <v>289623.66666666669</v>
      </c>
      <c r="H20" s="158">
        <f t="shared" si="8"/>
        <v>289623.66666666669</v>
      </c>
      <c r="I20" s="158">
        <f t="shared" si="8"/>
        <v>289623.66666666669</v>
      </c>
      <c r="J20" s="158">
        <f t="shared" si="8"/>
        <v>289623.66666666669</v>
      </c>
      <c r="K20" s="158">
        <f t="shared" si="8"/>
        <v>289623.66666666669</v>
      </c>
      <c r="L20" s="158">
        <f t="shared" si="8"/>
        <v>289623.66666666669</v>
      </c>
      <c r="M20" s="158">
        <f t="shared" si="8"/>
        <v>289623.66666666669</v>
      </c>
      <c r="N20" s="158">
        <v>303382</v>
      </c>
      <c r="O20" s="524">
        <f>Össz.önkor.mérleg.!E55</f>
        <v>3475484</v>
      </c>
      <c r="P20" s="28"/>
    </row>
    <row r="21" spans="1:256" s="27" customFormat="1" ht="16.5" customHeight="1" thickBot="1" x14ac:dyDescent="0.3">
      <c r="A21" s="1334" t="s">
        <v>468</v>
      </c>
      <c r="B21" s="1367" t="s">
        <v>541</v>
      </c>
      <c r="C21" s="1305">
        <f>C18+C13+C19+C20</f>
        <v>523676.58333333337</v>
      </c>
      <c r="D21" s="1305">
        <f t="shared" ref="D21:M21" si="9">D18+D13+D19+D20</f>
        <v>523676.58333333337</v>
      </c>
      <c r="E21" s="1305">
        <f t="shared" si="9"/>
        <v>523676.58333333337</v>
      </c>
      <c r="F21" s="1305">
        <f t="shared" si="9"/>
        <v>523676.58333333337</v>
      </c>
      <c r="G21" s="1305">
        <f t="shared" si="9"/>
        <v>523676.58333333337</v>
      </c>
      <c r="H21" s="1305">
        <f t="shared" si="9"/>
        <v>523676.58333333337</v>
      </c>
      <c r="I21" s="1305">
        <f t="shared" si="9"/>
        <v>523676.58333333337</v>
      </c>
      <c r="J21" s="1305">
        <f t="shared" si="9"/>
        <v>523676.58333333337</v>
      </c>
      <c r="K21" s="1305">
        <f t="shared" si="9"/>
        <v>523676.58333333337</v>
      </c>
      <c r="L21" s="1305">
        <f t="shared" si="9"/>
        <v>523676.58333333337</v>
      </c>
      <c r="M21" s="1305">
        <f t="shared" si="9"/>
        <v>523676.58333333337</v>
      </c>
      <c r="N21" s="1305">
        <f>N18+N13+N19+N20</f>
        <v>537438</v>
      </c>
      <c r="O21" s="1361">
        <f>O13+O20+O18</f>
        <v>6284123</v>
      </c>
      <c r="P21" s="29"/>
    </row>
    <row r="22" spans="1:256" s="13" customFormat="1" ht="15" customHeight="1" x14ac:dyDescent="0.25">
      <c r="A22" s="1254"/>
      <c r="B22" s="31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524"/>
    </row>
    <row r="23" spans="1:256" s="27" customFormat="1" ht="12.75" customHeight="1" x14ac:dyDescent="0.25">
      <c r="A23" s="1254" t="s">
        <v>469</v>
      </c>
      <c r="B23" s="31" t="s">
        <v>62</v>
      </c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524"/>
    </row>
    <row r="24" spans="1:256" s="25" customFormat="1" ht="15.75" customHeight="1" x14ac:dyDescent="0.25">
      <c r="A24" s="1254" t="s">
        <v>470</v>
      </c>
      <c r="B24" s="26" t="s">
        <v>402</v>
      </c>
      <c r="C24" s="158">
        <f t="shared" ref="C24:C31" si="10">O24/12</f>
        <v>73977.833333333328</v>
      </c>
      <c r="D24" s="158">
        <f>C24</f>
        <v>73977.833333333328</v>
      </c>
      <c r="E24" s="158">
        <f t="shared" ref="E24:M24" si="11">D24</f>
        <v>73977.833333333328</v>
      </c>
      <c r="F24" s="158">
        <f t="shared" si="11"/>
        <v>73977.833333333328</v>
      </c>
      <c r="G24" s="158">
        <f t="shared" si="11"/>
        <v>73977.833333333328</v>
      </c>
      <c r="H24" s="158">
        <f t="shared" si="11"/>
        <v>73977.833333333328</v>
      </c>
      <c r="I24" s="158">
        <f t="shared" si="11"/>
        <v>73977.833333333328</v>
      </c>
      <c r="J24" s="158">
        <f t="shared" si="11"/>
        <v>73977.833333333328</v>
      </c>
      <c r="K24" s="158">
        <f t="shared" si="11"/>
        <v>73977.833333333328</v>
      </c>
      <c r="L24" s="158">
        <f t="shared" si="11"/>
        <v>73977.833333333328</v>
      </c>
      <c r="M24" s="158">
        <f t="shared" si="11"/>
        <v>73977.833333333328</v>
      </c>
      <c r="N24" s="158">
        <v>73976</v>
      </c>
      <c r="O24" s="524">
        <f>Össz.önkor.mérleg.!I10</f>
        <v>887734</v>
      </c>
      <c r="P24" s="28"/>
    </row>
    <row r="25" spans="1:256" s="25" customFormat="1" ht="17.25" customHeight="1" x14ac:dyDescent="0.25">
      <c r="A25" s="1254" t="s">
        <v>471</v>
      </c>
      <c r="B25" s="26" t="s">
        <v>403</v>
      </c>
      <c r="C25" s="158">
        <f t="shared" si="10"/>
        <v>13664.5</v>
      </c>
      <c r="D25" s="158">
        <f t="shared" ref="D25:M31" si="12">C25</f>
        <v>13664.5</v>
      </c>
      <c r="E25" s="158">
        <f t="shared" si="12"/>
        <v>13664.5</v>
      </c>
      <c r="F25" s="158">
        <f t="shared" si="12"/>
        <v>13664.5</v>
      </c>
      <c r="G25" s="158">
        <f t="shared" si="12"/>
        <v>13664.5</v>
      </c>
      <c r="H25" s="158">
        <f t="shared" si="12"/>
        <v>13664.5</v>
      </c>
      <c r="I25" s="158">
        <f t="shared" si="12"/>
        <v>13664.5</v>
      </c>
      <c r="J25" s="158">
        <f t="shared" si="12"/>
        <v>13664.5</v>
      </c>
      <c r="K25" s="158">
        <f t="shared" si="12"/>
        <v>13664.5</v>
      </c>
      <c r="L25" s="158">
        <f t="shared" si="12"/>
        <v>13664.5</v>
      </c>
      <c r="M25" s="158">
        <f t="shared" si="12"/>
        <v>13664.5</v>
      </c>
      <c r="N25" s="158">
        <v>13659</v>
      </c>
      <c r="O25" s="524">
        <f>Össz.önkor.mérleg.!I11</f>
        <v>163974</v>
      </c>
      <c r="P25" s="28"/>
    </row>
    <row r="26" spans="1:256" s="25" customFormat="1" ht="13.5" customHeight="1" x14ac:dyDescent="0.25">
      <c r="A26" s="1254" t="s">
        <v>472</v>
      </c>
      <c r="B26" s="26" t="s">
        <v>404</v>
      </c>
      <c r="C26" s="158">
        <f t="shared" si="10"/>
        <v>104397.5</v>
      </c>
      <c r="D26" s="158">
        <f t="shared" si="12"/>
        <v>104397.5</v>
      </c>
      <c r="E26" s="158">
        <f t="shared" si="12"/>
        <v>104397.5</v>
      </c>
      <c r="F26" s="158">
        <f t="shared" si="12"/>
        <v>104397.5</v>
      </c>
      <c r="G26" s="158">
        <f t="shared" si="12"/>
        <v>104397.5</v>
      </c>
      <c r="H26" s="158">
        <f t="shared" si="12"/>
        <v>104397.5</v>
      </c>
      <c r="I26" s="158">
        <f t="shared" si="12"/>
        <v>104397.5</v>
      </c>
      <c r="J26" s="158">
        <f t="shared" si="12"/>
        <v>104397.5</v>
      </c>
      <c r="K26" s="158">
        <f t="shared" si="12"/>
        <v>104397.5</v>
      </c>
      <c r="L26" s="158">
        <f t="shared" si="12"/>
        <v>104397.5</v>
      </c>
      <c r="M26" s="158">
        <f t="shared" si="12"/>
        <v>104397.5</v>
      </c>
      <c r="N26" s="158">
        <v>104392</v>
      </c>
      <c r="O26" s="524">
        <f>Össz.önkor.mérleg.!I12</f>
        <v>1252770</v>
      </c>
      <c r="P26" s="28"/>
    </row>
    <row r="27" spans="1:256" s="25" customFormat="1" ht="15" customHeight="1" x14ac:dyDescent="0.25">
      <c r="A27" s="1254" t="s">
        <v>473</v>
      </c>
      <c r="B27" s="26" t="s">
        <v>542</v>
      </c>
      <c r="C27" s="158">
        <f t="shared" si="10"/>
        <v>1359.0833333333333</v>
      </c>
      <c r="D27" s="158">
        <f t="shared" si="12"/>
        <v>1359.0833333333333</v>
      </c>
      <c r="E27" s="158">
        <f t="shared" si="12"/>
        <v>1359.0833333333333</v>
      </c>
      <c r="F27" s="158">
        <f t="shared" si="12"/>
        <v>1359.0833333333333</v>
      </c>
      <c r="G27" s="158">
        <f t="shared" si="12"/>
        <v>1359.0833333333333</v>
      </c>
      <c r="H27" s="158">
        <f t="shared" si="12"/>
        <v>1359.0833333333333</v>
      </c>
      <c r="I27" s="158">
        <f t="shared" si="12"/>
        <v>1359.0833333333333</v>
      </c>
      <c r="J27" s="158">
        <f t="shared" si="12"/>
        <v>1359.0833333333333</v>
      </c>
      <c r="K27" s="158">
        <f t="shared" si="12"/>
        <v>1359.0833333333333</v>
      </c>
      <c r="L27" s="158">
        <f t="shared" si="12"/>
        <v>1359.0833333333333</v>
      </c>
      <c r="M27" s="158">
        <f t="shared" si="12"/>
        <v>1359.0833333333333</v>
      </c>
      <c r="N27" s="158">
        <v>1360</v>
      </c>
      <c r="O27" s="524">
        <f>Össz.önkor.mérleg.!I14</f>
        <v>16309</v>
      </c>
      <c r="P27" s="28"/>
      <c r="IV27" s="28"/>
    </row>
    <row r="28" spans="1:256" s="25" customFormat="1" ht="15" customHeight="1" x14ac:dyDescent="0.25">
      <c r="A28" s="1254" t="s">
        <v>474</v>
      </c>
      <c r="B28" s="26" t="s">
        <v>225</v>
      </c>
      <c r="C28" s="158">
        <f>O28/12</f>
        <v>11587.916666666666</v>
      </c>
      <c r="D28" s="158">
        <f t="shared" si="12"/>
        <v>11587.916666666666</v>
      </c>
      <c r="E28" s="158">
        <f t="shared" si="12"/>
        <v>11587.916666666666</v>
      </c>
      <c r="F28" s="158">
        <f t="shared" si="12"/>
        <v>11587.916666666666</v>
      </c>
      <c r="G28" s="158">
        <f t="shared" si="12"/>
        <v>11587.916666666666</v>
      </c>
      <c r="H28" s="158">
        <f t="shared" si="12"/>
        <v>11587.916666666666</v>
      </c>
      <c r="I28" s="158">
        <f t="shared" si="12"/>
        <v>11587.916666666666</v>
      </c>
      <c r="J28" s="158">
        <f t="shared" si="12"/>
        <v>11587.916666666666</v>
      </c>
      <c r="K28" s="158">
        <f t="shared" si="12"/>
        <v>11587.916666666666</v>
      </c>
      <c r="L28" s="158">
        <f t="shared" si="12"/>
        <v>11587.916666666666</v>
      </c>
      <c r="M28" s="158">
        <f t="shared" si="12"/>
        <v>11587.916666666666</v>
      </c>
      <c r="N28" s="158">
        <v>11587</v>
      </c>
      <c r="O28" s="524">
        <f>Össz.önkor.mérleg.!I19</f>
        <v>139055</v>
      </c>
      <c r="P28" s="28"/>
    </row>
    <row r="29" spans="1:256" s="25" customFormat="1" ht="12.75" customHeight="1" x14ac:dyDescent="0.25">
      <c r="A29" s="1254" t="s">
        <v>475</v>
      </c>
      <c r="B29" s="26" t="s">
        <v>405</v>
      </c>
      <c r="C29" s="158">
        <f>O29/12</f>
        <v>4949.416666666667</v>
      </c>
      <c r="D29" s="158">
        <f t="shared" si="12"/>
        <v>4949.416666666667</v>
      </c>
      <c r="E29" s="158">
        <f t="shared" si="12"/>
        <v>4949.416666666667</v>
      </c>
      <c r="F29" s="158">
        <f t="shared" si="12"/>
        <v>4949.416666666667</v>
      </c>
      <c r="G29" s="158">
        <f t="shared" si="12"/>
        <v>4949.416666666667</v>
      </c>
      <c r="H29" s="158">
        <f t="shared" si="12"/>
        <v>4949.416666666667</v>
      </c>
      <c r="I29" s="158">
        <f t="shared" si="12"/>
        <v>4949.416666666667</v>
      </c>
      <c r="J29" s="158">
        <f t="shared" si="12"/>
        <v>4949.416666666667</v>
      </c>
      <c r="K29" s="158">
        <f t="shared" si="12"/>
        <v>4949.416666666667</v>
      </c>
      <c r="L29" s="158">
        <f t="shared" si="12"/>
        <v>4949.416666666667</v>
      </c>
      <c r="M29" s="158">
        <f t="shared" si="12"/>
        <v>4949.416666666667</v>
      </c>
      <c r="N29" s="158">
        <v>4954</v>
      </c>
      <c r="O29" s="524">
        <f>Össz.önkor.mérleg.!I17</f>
        <v>59393</v>
      </c>
      <c r="P29" s="28"/>
    </row>
    <row r="30" spans="1:256" s="25" customFormat="1" ht="15.75" customHeight="1" x14ac:dyDescent="0.25">
      <c r="A30" s="1254" t="s">
        <v>476</v>
      </c>
      <c r="B30" s="26" t="s">
        <v>406</v>
      </c>
      <c r="C30" s="158">
        <f t="shared" si="10"/>
        <v>10782.833333333334</v>
      </c>
      <c r="D30" s="158">
        <f t="shared" si="12"/>
        <v>10782.833333333334</v>
      </c>
      <c r="E30" s="158">
        <f t="shared" si="12"/>
        <v>10782.833333333334</v>
      </c>
      <c r="F30" s="158">
        <f t="shared" si="12"/>
        <v>10782.833333333334</v>
      </c>
      <c r="G30" s="158">
        <f t="shared" si="12"/>
        <v>10782.833333333334</v>
      </c>
      <c r="H30" s="158">
        <f t="shared" si="12"/>
        <v>10782.833333333334</v>
      </c>
      <c r="I30" s="158">
        <f t="shared" si="12"/>
        <v>10782.833333333334</v>
      </c>
      <c r="J30" s="158">
        <f t="shared" si="12"/>
        <v>10782.833333333334</v>
      </c>
      <c r="K30" s="158">
        <f t="shared" si="12"/>
        <v>10782.833333333334</v>
      </c>
      <c r="L30" s="158">
        <f t="shared" si="12"/>
        <v>10782.833333333334</v>
      </c>
      <c r="M30" s="158">
        <f t="shared" si="12"/>
        <v>10782.833333333334</v>
      </c>
      <c r="N30" s="158">
        <v>10781</v>
      </c>
      <c r="O30" s="524">
        <f>Össz.önkor.mérleg.!I18</f>
        <v>129394</v>
      </c>
      <c r="P30" s="28"/>
    </row>
    <row r="31" spans="1:256" s="25" customFormat="1" ht="15" customHeight="1" x14ac:dyDescent="0.25">
      <c r="A31" s="1254" t="s">
        <v>477</v>
      </c>
      <c r="B31" s="26" t="s">
        <v>570</v>
      </c>
      <c r="C31" s="158">
        <f t="shared" si="10"/>
        <v>18414</v>
      </c>
      <c r="D31" s="158">
        <f t="shared" si="12"/>
        <v>18414</v>
      </c>
      <c r="E31" s="158">
        <f t="shared" si="12"/>
        <v>18414</v>
      </c>
      <c r="F31" s="158">
        <f t="shared" si="12"/>
        <v>18414</v>
      </c>
      <c r="G31" s="158">
        <f t="shared" si="12"/>
        <v>18414</v>
      </c>
      <c r="H31" s="158">
        <f t="shared" si="12"/>
        <v>18414</v>
      </c>
      <c r="I31" s="158">
        <f t="shared" si="12"/>
        <v>18414</v>
      </c>
      <c r="J31" s="158">
        <f t="shared" si="12"/>
        <v>18414</v>
      </c>
      <c r="K31" s="158">
        <f t="shared" si="12"/>
        <v>18414</v>
      </c>
      <c r="L31" s="158">
        <f t="shared" si="12"/>
        <v>18414</v>
      </c>
      <c r="M31" s="158">
        <f t="shared" si="12"/>
        <v>18414</v>
      </c>
      <c r="N31" s="158">
        <v>18563</v>
      </c>
      <c r="O31" s="524">
        <f>Össz.önkor.mérleg.!I20+Össz.önkor.mérleg.!I21</f>
        <v>220968</v>
      </c>
      <c r="P31" s="28"/>
    </row>
    <row r="32" spans="1:256" s="26" customFormat="1" ht="15.75" customHeight="1" x14ac:dyDescent="0.25">
      <c r="A32" s="1254" t="s">
        <v>478</v>
      </c>
      <c r="B32" s="900" t="s">
        <v>543</v>
      </c>
      <c r="C32" s="1303">
        <v>239133</v>
      </c>
      <c r="D32" s="1303">
        <v>239133</v>
      </c>
      <c r="E32" s="1303">
        <v>239133</v>
      </c>
      <c r="F32" s="1303">
        <v>239133</v>
      </c>
      <c r="G32" s="1303">
        <v>239133</v>
      </c>
      <c r="H32" s="1303">
        <v>239133</v>
      </c>
      <c r="I32" s="1303">
        <v>239133</v>
      </c>
      <c r="J32" s="1303">
        <v>239133</v>
      </c>
      <c r="K32" s="1303">
        <v>239133</v>
      </c>
      <c r="L32" s="1303">
        <v>239133</v>
      </c>
      <c r="M32" s="1303">
        <v>239133</v>
      </c>
      <c r="N32" s="1303">
        <v>239134</v>
      </c>
      <c r="O32" s="1304">
        <f>SUM(O24:O31)</f>
        <v>2869597</v>
      </c>
      <c r="P32" s="383"/>
    </row>
    <row r="33" spans="1:16" s="26" customFormat="1" ht="15" customHeight="1" x14ac:dyDescent="0.25">
      <c r="A33" s="1254" t="s">
        <v>479</v>
      </c>
      <c r="B33" s="26" t="s">
        <v>544</v>
      </c>
      <c r="C33" s="158">
        <v>275133</v>
      </c>
      <c r="D33" s="158">
        <v>275133</v>
      </c>
      <c r="E33" s="158">
        <v>275133</v>
      </c>
      <c r="F33" s="158">
        <v>275133</v>
      </c>
      <c r="G33" s="158">
        <v>275133</v>
      </c>
      <c r="H33" s="158">
        <v>275133</v>
      </c>
      <c r="I33" s="158">
        <v>275133</v>
      </c>
      <c r="J33" s="158">
        <v>275133</v>
      </c>
      <c r="K33" s="158">
        <v>275133</v>
      </c>
      <c r="L33" s="158">
        <v>275133</v>
      </c>
      <c r="M33" s="158">
        <v>275133</v>
      </c>
      <c r="N33" s="158">
        <v>275128</v>
      </c>
      <c r="O33" s="524">
        <f>Össz.önkor.mérleg.!I27</f>
        <v>3136491</v>
      </c>
      <c r="P33" s="383"/>
    </row>
    <row r="34" spans="1:16" s="26" customFormat="1" ht="15" customHeight="1" x14ac:dyDescent="0.25">
      <c r="A34" s="1254" t="s">
        <v>488</v>
      </c>
      <c r="B34" s="26" t="s">
        <v>424</v>
      </c>
      <c r="C34" s="158">
        <f t="shared" ref="C34:C38" si="13">O34/12</f>
        <v>3920.3333333333335</v>
      </c>
      <c r="D34" s="158">
        <f t="shared" ref="D34:N38" si="14">C34</f>
        <v>3920.3333333333335</v>
      </c>
      <c r="E34" s="158">
        <f t="shared" si="14"/>
        <v>3920.3333333333335</v>
      </c>
      <c r="F34" s="158">
        <f t="shared" si="14"/>
        <v>3920.3333333333335</v>
      </c>
      <c r="G34" s="158">
        <f t="shared" si="14"/>
        <v>3920.3333333333335</v>
      </c>
      <c r="H34" s="158">
        <f t="shared" si="14"/>
        <v>3920.3333333333335</v>
      </c>
      <c r="I34" s="158">
        <f t="shared" si="14"/>
        <v>3920.3333333333335</v>
      </c>
      <c r="J34" s="158">
        <f t="shared" si="14"/>
        <v>3920.3333333333335</v>
      </c>
      <c r="K34" s="158">
        <f t="shared" si="14"/>
        <v>3920.3333333333335</v>
      </c>
      <c r="L34" s="158">
        <f t="shared" si="14"/>
        <v>3920.3333333333335</v>
      </c>
      <c r="M34" s="158">
        <f t="shared" si="14"/>
        <v>3920.3333333333335</v>
      </c>
      <c r="N34" s="158">
        <v>3924</v>
      </c>
      <c r="O34" s="524">
        <f>Össz.önkor.mérleg.!I28</f>
        <v>47044</v>
      </c>
      <c r="P34" s="383"/>
    </row>
    <row r="35" spans="1:16" s="26" customFormat="1" ht="15.75" customHeight="1" x14ac:dyDescent="0.25">
      <c r="A35" s="1254" t="s">
        <v>489</v>
      </c>
      <c r="B35" s="26" t="s">
        <v>407</v>
      </c>
      <c r="C35" s="158">
        <f t="shared" si="13"/>
        <v>416.66666666666669</v>
      </c>
      <c r="D35" s="158">
        <f t="shared" si="14"/>
        <v>416.66666666666669</v>
      </c>
      <c r="E35" s="158">
        <f t="shared" si="14"/>
        <v>416.66666666666669</v>
      </c>
      <c r="F35" s="158">
        <f t="shared" si="14"/>
        <v>416.66666666666669</v>
      </c>
      <c r="G35" s="158">
        <f t="shared" si="14"/>
        <v>416.66666666666669</v>
      </c>
      <c r="H35" s="158">
        <f t="shared" si="14"/>
        <v>416.66666666666669</v>
      </c>
      <c r="I35" s="158">
        <f t="shared" si="14"/>
        <v>416.66666666666669</v>
      </c>
      <c r="J35" s="158">
        <f t="shared" si="14"/>
        <v>416.66666666666669</v>
      </c>
      <c r="K35" s="158">
        <f t="shared" si="14"/>
        <v>416.66666666666669</v>
      </c>
      <c r="L35" s="158">
        <f t="shared" si="14"/>
        <v>416.66666666666669</v>
      </c>
      <c r="M35" s="158">
        <f t="shared" si="14"/>
        <v>416.66666666666669</v>
      </c>
      <c r="N35" s="158">
        <v>413</v>
      </c>
      <c r="O35" s="524">
        <v>5000</v>
      </c>
    </row>
    <row r="36" spans="1:16" s="26" customFormat="1" ht="15.75" customHeight="1" x14ac:dyDescent="0.25">
      <c r="A36" s="1254" t="s">
        <v>490</v>
      </c>
      <c r="B36" s="26" t="s">
        <v>568</v>
      </c>
      <c r="C36" s="158">
        <f t="shared" si="13"/>
        <v>0</v>
      </c>
      <c r="D36" s="158">
        <f t="shared" si="14"/>
        <v>0</v>
      </c>
      <c r="E36" s="158">
        <f t="shared" si="14"/>
        <v>0</v>
      </c>
      <c r="F36" s="158">
        <f t="shared" si="14"/>
        <v>0</v>
      </c>
      <c r="G36" s="158">
        <f t="shared" si="14"/>
        <v>0</v>
      </c>
      <c r="H36" s="158">
        <f t="shared" si="14"/>
        <v>0</v>
      </c>
      <c r="I36" s="158">
        <f t="shared" si="14"/>
        <v>0</v>
      </c>
      <c r="J36" s="158">
        <f t="shared" si="14"/>
        <v>0</v>
      </c>
      <c r="K36" s="158">
        <f t="shared" si="14"/>
        <v>0</v>
      </c>
      <c r="L36" s="158">
        <f t="shared" si="14"/>
        <v>0</v>
      </c>
      <c r="M36" s="158">
        <f t="shared" si="14"/>
        <v>0</v>
      </c>
      <c r="N36" s="158">
        <f t="shared" si="14"/>
        <v>0</v>
      </c>
      <c r="O36" s="524">
        <f>Össz.önkor.mérleg.!I30</f>
        <v>0</v>
      </c>
    </row>
    <row r="37" spans="1:16" s="26" customFormat="1" ht="16.5" customHeight="1" x14ac:dyDescent="0.25">
      <c r="A37" s="1254" t="s">
        <v>491</v>
      </c>
      <c r="B37" s="26" t="s">
        <v>569</v>
      </c>
      <c r="C37" s="158">
        <f t="shared" si="13"/>
        <v>155.25</v>
      </c>
      <c r="D37" s="158">
        <f t="shared" si="14"/>
        <v>155.25</v>
      </c>
      <c r="E37" s="158">
        <f t="shared" si="14"/>
        <v>155.25</v>
      </c>
      <c r="F37" s="158">
        <f t="shared" si="14"/>
        <v>155.25</v>
      </c>
      <c r="G37" s="158">
        <f t="shared" si="14"/>
        <v>155.25</v>
      </c>
      <c r="H37" s="158">
        <f t="shared" si="14"/>
        <v>155.25</v>
      </c>
      <c r="I37" s="158">
        <f t="shared" si="14"/>
        <v>155.25</v>
      </c>
      <c r="J37" s="158">
        <f t="shared" si="14"/>
        <v>155.25</v>
      </c>
      <c r="K37" s="158">
        <f t="shared" si="14"/>
        <v>155.25</v>
      </c>
      <c r="L37" s="158">
        <f t="shared" si="14"/>
        <v>155.25</v>
      </c>
      <c r="M37" s="158">
        <f t="shared" si="14"/>
        <v>155.25</v>
      </c>
      <c r="N37" s="158">
        <v>158</v>
      </c>
      <c r="O37" s="524">
        <f>Össz.önkor.mérleg.!I32</f>
        <v>1863</v>
      </c>
      <c r="P37" s="383"/>
    </row>
    <row r="38" spans="1:16" s="26" customFormat="1" ht="15" customHeight="1" x14ac:dyDescent="0.25">
      <c r="A38" s="1254" t="s">
        <v>492</v>
      </c>
      <c r="B38" s="26" t="s">
        <v>571</v>
      </c>
      <c r="C38" s="158">
        <f t="shared" si="13"/>
        <v>1176.4166666666667</v>
      </c>
      <c r="D38" s="158">
        <f t="shared" si="14"/>
        <v>1176.4166666666667</v>
      </c>
      <c r="E38" s="158">
        <f t="shared" si="14"/>
        <v>1176.4166666666667</v>
      </c>
      <c r="F38" s="158">
        <f t="shared" si="14"/>
        <v>1176.4166666666667</v>
      </c>
      <c r="G38" s="158">
        <f t="shared" si="14"/>
        <v>1176.4166666666667</v>
      </c>
      <c r="H38" s="158">
        <f t="shared" si="14"/>
        <v>1176.4166666666667</v>
      </c>
      <c r="I38" s="158">
        <f t="shared" si="14"/>
        <v>1176.4166666666667</v>
      </c>
      <c r="J38" s="158">
        <f t="shared" si="14"/>
        <v>1176.4166666666667</v>
      </c>
      <c r="K38" s="158">
        <f t="shared" si="14"/>
        <v>1176.4166666666667</v>
      </c>
      <c r="L38" s="158">
        <f t="shared" si="14"/>
        <v>1176.4166666666667</v>
      </c>
      <c r="M38" s="158">
        <f t="shared" si="14"/>
        <v>1176.4166666666667</v>
      </c>
      <c r="N38" s="158">
        <v>1181</v>
      </c>
      <c r="O38" s="524">
        <f>Össz.önkor.mérleg.!I33</f>
        <v>14117</v>
      </c>
      <c r="P38" s="383"/>
    </row>
    <row r="39" spans="1:16" s="31" customFormat="1" ht="15" customHeight="1" x14ac:dyDescent="0.25">
      <c r="A39" s="1254" t="s">
        <v>493</v>
      </c>
      <c r="B39" s="899" t="s">
        <v>572</v>
      </c>
      <c r="C39" s="1302">
        <v>280801</v>
      </c>
      <c r="D39" s="1302">
        <v>280801</v>
      </c>
      <c r="E39" s="1302">
        <v>280801</v>
      </c>
      <c r="F39" s="1302">
        <v>280801</v>
      </c>
      <c r="G39" s="1302">
        <v>280801</v>
      </c>
      <c r="H39" s="1302">
        <v>280801</v>
      </c>
      <c r="I39" s="1302">
        <v>280801</v>
      </c>
      <c r="J39" s="1302">
        <v>280801</v>
      </c>
      <c r="K39" s="1302">
        <v>280801</v>
      </c>
      <c r="L39" s="1302">
        <v>280801</v>
      </c>
      <c r="M39" s="1302">
        <v>280801</v>
      </c>
      <c r="N39" s="1302">
        <f>SUM(N33:N38)</f>
        <v>280804</v>
      </c>
      <c r="O39" s="1360">
        <f>SUM(O33:O38)</f>
        <v>3204515</v>
      </c>
      <c r="P39" s="30"/>
    </row>
    <row r="40" spans="1:16" s="31" customFormat="1" ht="15" customHeight="1" x14ac:dyDescent="0.25">
      <c r="A40" s="1254" t="s">
        <v>494</v>
      </c>
      <c r="B40" s="1301" t="s">
        <v>1211</v>
      </c>
      <c r="C40" s="1306">
        <v>13343</v>
      </c>
      <c r="D40" s="1306">
        <v>13343</v>
      </c>
      <c r="E40" s="1306">
        <v>13343</v>
      </c>
      <c r="F40" s="1306">
        <v>13343</v>
      </c>
      <c r="G40" s="1306">
        <v>13343</v>
      </c>
      <c r="H40" s="1306">
        <v>13343</v>
      </c>
      <c r="I40" s="1306">
        <v>13343</v>
      </c>
      <c r="J40" s="1306">
        <v>13343</v>
      </c>
      <c r="K40" s="1306">
        <v>13343</v>
      </c>
      <c r="L40" s="1306">
        <v>13343</v>
      </c>
      <c r="M40" s="1306">
        <v>13343</v>
      </c>
      <c r="N40" s="1306">
        <v>13348</v>
      </c>
      <c r="O40" s="1362">
        <f>Össz.önkor.mérleg.!I41</f>
        <v>160121</v>
      </c>
      <c r="P40" s="30"/>
    </row>
    <row r="41" spans="1:16" s="31" customFormat="1" ht="15" customHeight="1" x14ac:dyDescent="0.25">
      <c r="A41" s="1254" t="s">
        <v>495</v>
      </c>
      <c r="B41" s="901" t="s">
        <v>737</v>
      </c>
      <c r="C41" s="1307">
        <v>4158</v>
      </c>
      <c r="D41" s="1307">
        <f>C41</f>
        <v>4158</v>
      </c>
      <c r="E41" s="1307">
        <f t="shared" ref="E41:M41" si="15">D41</f>
        <v>4158</v>
      </c>
      <c r="F41" s="1307">
        <f t="shared" si="15"/>
        <v>4158</v>
      </c>
      <c r="G41" s="1307">
        <f t="shared" si="15"/>
        <v>4158</v>
      </c>
      <c r="H41" s="1307">
        <f t="shared" si="15"/>
        <v>4158</v>
      </c>
      <c r="I41" s="1307">
        <f t="shared" si="15"/>
        <v>4158</v>
      </c>
      <c r="J41" s="1307">
        <f t="shared" si="15"/>
        <v>4158</v>
      </c>
      <c r="K41" s="1307">
        <f t="shared" si="15"/>
        <v>4158</v>
      </c>
      <c r="L41" s="1307">
        <f t="shared" si="15"/>
        <v>4158</v>
      </c>
      <c r="M41" s="1307">
        <f t="shared" si="15"/>
        <v>4158</v>
      </c>
      <c r="N41" s="1307">
        <v>4152</v>
      </c>
      <c r="O41" s="1363">
        <f>Össz.önkor.mérleg.!I48</f>
        <v>49890</v>
      </c>
      <c r="P41" s="30"/>
    </row>
    <row r="42" spans="1:16" s="25" customFormat="1" ht="15.75" customHeight="1" thickBot="1" x14ac:dyDescent="0.3">
      <c r="A42" s="1332" t="s">
        <v>496</v>
      </c>
      <c r="B42" s="1364" t="s">
        <v>736</v>
      </c>
      <c r="C42" s="159">
        <f t="shared" ref="C42:N42" si="16">SUM(C40:C41)</f>
        <v>17501</v>
      </c>
      <c r="D42" s="159">
        <f t="shared" si="16"/>
        <v>17501</v>
      </c>
      <c r="E42" s="159">
        <f t="shared" si="16"/>
        <v>17501</v>
      </c>
      <c r="F42" s="159">
        <f t="shared" si="16"/>
        <v>17501</v>
      </c>
      <c r="G42" s="159">
        <f t="shared" si="16"/>
        <v>17501</v>
      </c>
      <c r="H42" s="159">
        <f t="shared" si="16"/>
        <v>17501</v>
      </c>
      <c r="I42" s="159">
        <f t="shared" si="16"/>
        <v>17501</v>
      </c>
      <c r="J42" s="159">
        <f t="shared" si="16"/>
        <v>17501</v>
      </c>
      <c r="K42" s="159">
        <f t="shared" si="16"/>
        <v>17501</v>
      </c>
      <c r="L42" s="159">
        <f t="shared" si="16"/>
        <v>17501</v>
      </c>
      <c r="M42" s="159">
        <f t="shared" si="16"/>
        <v>17501</v>
      </c>
      <c r="N42" s="159">
        <f t="shared" si="16"/>
        <v>17500</v>
      </c>
      <c r="O42" s="524">
        <f>O40+O41</f>
        <v>210011</v>
      </c>
    </row>
    <row r="43" spans="1:16" s="27" customFormat="1" ht="16.5" customHeight="1" thickBot="1" x14ac:dyDescent="0.3">
      <c r="A43" s="1334" t="s">
        <v>545</v>
      </c>
      <c r="B43" s="1368" t="s">
        <v>575</v>
      </c>
      <c r="C43" s="1365">
        <f>C39+C32+C42</f>
        <v>537435</v>
      </c>
      <c r="D43" s="1365">
        <f t="shared" ref="D43:L43" si="17">D39+D32+D42</f>
        <v>537435</v>
      </c>
      <c r="E43" s="1365">
        <f>E39+E32+E42</f>
        <v>537435</v>
      </c>
      <c r="F43" s="1365">
        <f>F39+F32+F42</f>
        <v>537435</v>
      </c>
      <c r="G43" s="1365">
        <f t="shared" si="17"/>
        <v>537435</v>
      </c>
      <c r="H43" s="1365">
        <f t="shared" si="17"/>
        <v>537435</v>
      </c>
      <c r="I43" s="1365">
        <f t="shared" si="17"/>
        <v>537435</v>
      </c>
      <c r="J43" s="1365">
        <f t="shared" si="17"/>
        <v>537435</v>
      </c>
      <c r="K43" s="1365">
        <f t="shared" si="17"/>
        <v>537435</v>
      </c>
      <c r="L43" s="1365">
        <f t="shared" si="17"/>
        <v>537435</v>
      </c>
      <c r="M43" s="1365">
        <f>M39+M32+M42</f>
        <v>537435</v>
      </c>
      <c r="N43" s="1365">
        <f>N39+N32+N42</f>
        <v>537438</v>
      </c>
      <c r="O43" s="1366">
        <f>O32+O39+O42</f>
        <v>6284123</v>
      </c>
      <c r="P43" s="29"/>
    </row>
    <row r="44" spans="1:16" ht="12.75" customHeight="1" x14ac:dyDescent="0.25">
      <c r="B44" s="775"/>
      <c r="C44" s="841"/>
      <c r="D44" s="841"/>
      <c r="E44" s="841"/>
      <c r="F44" s="841"/>
      <c r="G44" s="841"/>
      <c r="H44" s="841"/>
      <c r="I44" s="841"/>
      <c r="J44" s="841"/>
      <c r="K44" s="841"/>
      <c r="L44" s="841"/>
      <c r="M44" s="841"/>
      <c r="N44" s="841"/>
      <c r="O44" s="841"/>
    </row>
    <row r="45" spans="1:16" ht="12.75" customHeight="1" x14ac:dyDescent="0.25"/>
    <row r="46" spans="1:16" ht="12.75" customHeight="1" x14ac:dyDescent="0.25"/>
    <row r="47" spans="1:16" ht="12.75" customHeight="1" x14ac:dyDescent="0.25">
      <c r="A47" s="330"/>
      <c r="B47" s="165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KD68"/>
  <sheetViews>
    <sheetView workbookViewId="0">
      <selection sqref="A1:BU1"/>
    </sheetView>
  </sheetViews>
  <sheetFormatPr defaultColWidth="9.140625" defaultRowHeight="15.75" x14ac:dyDescent="0.25"/>
  <cols>
    <col min="1" max="1" width="4.42578125" style="15" customWidth="1"/>
    <col min="2" max="2" width="38.85546875" style="19" customWidth="1"/>
    <col min="3" max="7" width="6.42578125" style="15" customWidth="1"/>
    <col min="8" max="8" width="6.85546875" style="15" customWidth="1"/>
    <col min="9" max="9" width="4.7109375" style="15" customWidth="1"/>
    <col min="10" max="10" width="5.42578125" style="15" customWidth="1"/>
    <col min="11" max="12" width="4" style="15" customWidth="1"/>
    <col min="13" max="15" width="7.42578125" style="15" customWidth="1"/>
    <col min="16" max="29" width="7.28515625" style="15" customWidth="1"/>
    <col min="30" max="30" width="6.7109375" style="15" customWidth="1"/>
    <col min="31" max="31" width="5.140625" style="15" customWidth="1"/>
    <col min="32" max="32" width="6.140625" style="15" customWidth="1"/>
    <col min="33" max="33" width="5.7109375" style="15" customWidth="1"/>
    <col min="34" max="51" width="6.7109375" style="15" customWidth="1"/>
    <col min="52" max="53" width="6.85546875" style="15" customWidth="1"/>
    <col min="54" max="54" width="6.5703125" style="15" customWidth="1"/>
    <col min="55" max="72" width="7.140625" style="15" customWidth="1"/>
    <col min="73" max="73" width="7.5703125" style="15" customWidth="1"/>
    <col min="74" max="16384" width="9.140625" style="14"/>
  </cols>
  <sheetData>
    <row r="1" spans="1:75" ht="15.75" customHeight="1" x14ac:dyDescent="0.25">
      <c r="A1" s="1626" t="s">
        <v>1266</v>
      </c>
      <c r="B1" s="1627"/>
      <c r="C1" s="1627"/>
      <c r="D1" s="1627"/>
      <c r="E1" s="1627"/>
      <c r="F1" s="1627"/>
      <c r="G1" s="1627"/>
      <c r="H1" s="1627"/>
      <c r="I1" s="1627"/>
      <c r="J1" s="1627"/>
      <c r="K1" s="1627"/>
      <c r="L1" s="1627"/>
      <c r="M1" s="1627"/>
      <c r="N1" s="1627"/>
      <c r="O1" s="1627"/>
      <c r="P1" s="1627"/>
      <c r="Q1" s="1627"/>
      <c r="R1" s="1627"/>
      <c r="S1" s="1627"/>
      <c r="T1" s="1627"/>
      <c r="U1" s="1627"/>
      <c r="V1" s="1627"/>
      <c r="W1" s="1627"/>
      <c r="X1" s="1627"/>
      <c r="Y1" s="1627"/>
      <c r="Z1" s="1627"/>
      <c r="AA1" s="1627"/>
      <c r="AB1" s="1627"/>
      <c r="AC1" s="1627"/>
      <c r="AD1" s="1627"/>
      <c r="AE1" s="1627"/>
      <c r="AF1" s="1627"/>
      <c r="AG1" s="1627"/>
      <c r="AH1" s="1627"/>
      <c r="AI1" s="1627"/>
      <c r="AJ1" s="1627"/>
      <c r="AK1" s="1627"/>
      <c r="AL1" s="1627"/>
      <c r="AM1" s="1627"/>
      <c r="AN1" s="1627"/>
      <c r="AO1" s="1627"/>
      <c r="AP1" s="1627"/>
      <c r="AQ1" s="1627"/>
      <c r="AR1" s="1627"/>
      <c r="AS1" s="1627"/>
      <c r="AT1" s="1627"/>
      <c r="AU1" s="1627"/>
      <c r="AV1" s="1627"/>
      <c r="AW1" s="1627"/>
      <c r="AX1" s="1627"/>
      <c r="AY1" s="1627"/>
      <c r="AZ1" s="1627"/>
      <c r="BA1" s="1627"/>
      <c r="BB1" s="1627"/>
      <c r="BC1" s="1627"/>
      <c r="BD1" s="1627"/>
      <c r="BE1" s="1627"/>
      <c r="BF1" s="1627"/>
      <c r="BG1" s="1627"/>
      <c r="BH1" s="1627"/>
      <c r="BI1" s="1627"/>
      <c r="BJ1" s="1627"/>
      <c r="BK1" s="1627"/>
      <c r="BL1" s="1627"/>
      <c r="BM1" s="1627"/>
      <c r="BN1" s="1627"/>
      <c r="BO1" s="1627"/>
      <c r="BP1" s="1627"/>
      <c r="BQ1" s="1627"/>
      <c r="BR1" s="1627"/>
      <c r="BS1" s="1627"/>
      <c r="BT1" s="1627"/>
      <c r="BU1" s="1627"/>
    </row>
    <row r="2" spans="1:75" ht="15.75" customHeight="1" x14ac:dyDescent="0.25">
      <c r="A2" s="1602" t="s">
        <v>51</v>
      </c>
      <c r="B2" s="1602"/>
      <c r="C2" s="1602"/>
      <c r="D2" s="1602"/>
      <c r="E2" s="1602"/>
      <c r="F2" s="1602"/>
      <c r="G2" s="1602"/>
      <c r="H2" s="1602"/>
      <c r="I2" s="1602"/>
      <c r="J2" s="1602"/>
      <c r="K2" s="1602"/>
      <c r="L2" s="1602"/>
      <c r="M2" s="1602"/>
      <c r="N2" s="1602"/>
      <c r="O2" s="1602"/>
      <c r="P2" s="1602"/>
      <c r="Q2" s="1602"/>
      <c r="R2" s="1602"/>
      <c r="S2" s="1602"/>
      <c r="T2" s="1602"/>
      <c r="U2" s="1602"/>
      <c r="V2" s="1602"/>
      <c r="W2" s="1602"/>
      <c r="X2" s="1602"/>
      <c r="Y2" s="1602"/>
      <c r="Z2" s="1602"/>
      <c r="AA2" s="1602"/>
      <c r="AB2" s="1602"/>
      <c r="AC2" s="1602"/>
      <c r="AD2" s="1602"/>
      <c r="AE2" s="1602"/>
      <c r="AF2" s="1602"/>
      <c r="AG2" s="1602"/>
      <c r="AH2" s="1602"/>
      <c r="AI2" s="1602"/>
      <c r="AJ2" s="1602"/>
      <c r="AK2" s="1602"/>
      <c r="AL2" s="1602"/>
      <c r="AM2" s="1602"/>
      <c r="AN2" s="1602"/>
      <c r="AO2" s="1602"/>
      <c r="AP2" s="1602"/>
      <c r="AQ2" s="1602"/>
      <c r="AR2" s="1602"/>
      <c r="AS2" s="1602"/>
      <c r="AT2" s="1602"/>
      <c r="AU2" s="1602"/>
      <c r="AV2" s="1602"/>
      <c r="AW2" s="1602"/>
      <c r="AX2" s="1602"/>
      <c r="AY2" s="1602"/>
      <c r="AZ2" s="1602"/>
      <c r="BA2" s="1602"/>
      <c r="BB2" s="1602"/>
      <c r="BC2" s="1602"/>
      <c r="BD2" s="1602"/>
      <c r="BE2" s="1602"/>
      <c r="BF2" s="1602"/>
      <c r="BG2" s="1602"/>
      <c r="BH2" s="1602"/>
      <c r="BI2" s="1602"/>
      <c r="BJ2" s="1602"/>
      <c r="BK2" s="1602"/>
      <c r="BL2" s="1602"/>
      <c r="BM2" s="1602"/>
      <c r="BN2" s="1602"/>
      <c r="BO2" s="1602"/>
      <c r="BP2" s="1602"/>
      <c r="BQ2" s="1602"/>
      <c r="BR2" s="1602"/>
      <c r="BS2" s="1602"/>
      <c r="BT2" s="1602"/>
      <c r="BU2" s="1602"/>
    </row>
    <row r="3" spans="1:75" ht="15.75" customHeight="1" x14ac:dyDescent="0.25">
      <c r="A3" s="1602" t="s">
        <v>1043</v>
      </c>
      <c r="B3" s="1602"/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1602"/>
      <c r="Q3" s="1602"/>
      <c r="R3" s="1602"/>
      <c r="S3" s="1602"/>
      <c r="T3" s="1602"/>
      <c r="U3" s="1602"/>
      <c r="V3" s="1602"/>
      <c r="W3" s="1602"/>
      <c r="X3" s="1602"/>
      <c r="Y3" s="1602"/>
      <c r="Z3" s="1602"/>
      <c r="AA3" s="1602"/>
      <c r="AB3" s="1602"/>
      <c r="AC3" s="1602"/>
      <c r="AD3" s="1602"/>
      <c r="AE3" s="1602"/>
      <c r="AF3" s="1602"/>
      <c r="AG3" s="1602"/>
      <c r="AH3" s="1602"/>
      <c r="AI3" s="1602"/>
      <c r="AJ3" s="1602"/>
      <c r="AK3" s="1602"/>
      <c r="AL3" s="1602"/>
      <c r="AM3" s="1602"/>
      <c r="AN3" s="1602"/>
      <c r="AO3" s="1602"/>
      <c r="AP3" s="1602"/>
      <c r="AQ3" s="1602"/>
      <c r="AR3" s="1602"/>
      <c r="AS3" s="1602"/>
      <c r="AT3" s="1602"/>
      <c r="AU3" s="1602"/>
      <c r="AV3" s="1602"/>
      <c r="AW3" s="1602"/>
      <c r="AX3" s="1602"/>
      <c r="AY3" s="1602"/>
      <c r="AZ3" s="1602"/>
      <c r="BA3" s="1602"/>
      <c r="BB3" s="1602"/>
      <c r="BC3" s="1602"/>
      <c r="BD3" s="1602"/>
      <c r="BE3" s="1602"/>
      <c r="BF3" s="1602"/>
      <c r="BG3" s="1602"/>
      <c r="BH3" s="1602"/>
      <c r="BI3" s="1602"/>
      <c r="BJ3" s="1602"/>
      <c r="BK3" s="1602"/>
      <c r="BL3" s="1602"/>
      <c r="BM3" s="1602"/>
      <c r="BN3" s="1602"/>
      <c r="BO3" s="1602"/>
      <c r="BP3" s="1602"/>
      <c r="BQ3" s="1602"/>
      <c r="BR3" s="1602"/>
      <c r="BS3" s="1602"/>
      <c r="BT3" s="1602"/>
      <c r="BU3" s="1602"/>
    </row>
    <row r="4" spans="1:75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  <c r="BQ4" s="34"/>
      <c r="BR4" s="34"/>
      <c r="BS4" s="34"/>
      <c r="BT4" s="34"/>
      <c r="BU4" s="34"/>
    </row>
    <row r="5" spans="1:75" ht="27.75" customHeight="1" x14ac:dyDescent="0.25">
      <c r="A5" s="1634" t="s">
        <v>67</v>
      </c>
      <c r="B5" s="35" t="s">
        <v>54</v>
      </c>
      <c r="C5" s="1622" t="s">
        <v>55</v>
      </c>
      <c r="D5" s="1622"/>
      <c r="E5" s="1622"/>
      <c r="F5" s="1622"/>
      <c r="G5" s="1622"/>
      <c r="H5" s="1622"/>
      <c r="I5" s="1622" t="s">
        <v>56</v>
      </c>
      <c r="J5" s="1622"/>
      <c r="K5" s="1622" t="s">
        <v>57</v>
      </c>
      <c r="L5" s="1622"/>
      <c r="M5" s="1622"/>
      <c r="N5" s="1623" t="s">
        <v>411</v>
      </c>
      <c r="O5" s="1623"/>
      <c r="P5" s="1622" t="s">
        <v>412</v>
      </c>
      <c r="Q5" s="1622"/>
      <c r="R5" s="1622"/>
      <c r="S5" s="1622"/>
      <c r="T5" s="1622"/>
      <c r="U5" s="1622"/>
      <c r="V5" s="1622"/>
      <c r="W5" s="1622"/>
      <c r="X5" s="1622"/>
      <c r="Y5" s="1622"/>
      <c r="Z5" s="1622"/>
      <c r="AA5" s="1622"/>
      <c r="AB5" s="1622"/>
      <c r="AC5" s="1622"/>
      <c r="AD5" s="1622"/>
      <c r="AE5" s="1622" t="s">
        <v>413</v>
      </c>
      <c r="AF5" s="1623"/>
      <c r="AG5" s="1623"/>
      <c r="AH5" s="1628" t="s">
        <v>514</v>
      </c>
      <c r="AI5" s="1628"/>
      <c r="AJ5" s="1628"/>
      <c r="AK5" s="1628"/>
      <c r="AL5" s="1628"/>
      <c r="AM5" s="1628"/>
      <c r="AN5" s="1628"/>
      <c r="AO5" s="1628"/>
      <c r="AP5" s="1628"/>
      <c r="AQ5" s="1628"/>
      <c r="AR5" s="1628"/>
      <c r="AS5" s="1628"/>
      <c r="AT5" s="1628"/>
      <c r="AU5" s="1628"/>
      <c r="AV5" s="1628"/>
      <c r="AW5" s="1628"/>
      <c r="AX5" s="1628"/>
      <c r="AY5" s="1628"/>
      <c r="AZ5" s="1622" t="s">
        <v>521</v>
      </c>
      <c r="BA5" s="1622"/>
      <c r="BB5" s="1622"/>
      <c r="BC5" s="1622" t="s">
        <v>522</v>
      </c>
      <c r="BD5" s="1622"/>
      <c r="BE5" s="1622"/>
      <c r="BF5" s="1622"/>
      <c r="BG5" s="1622"/>
      <c r="BH5" s="1622"/>
      <c r="BI5" s="1622"/>
      <c r="BJ5" s="1622"/>
      <c r="BK5" s="1622"/>
      <c r="BL5" s="1622"/>
      <c r="BM5" s="1628"/>
      <c r="BN5" s="1628"/>
      <c r="BO5" s="1628"/>
      <c r="BP5" s="1628"/>
      <c r="BQ5" s="1628"/>
      <c r="BR5" s="1628"/>
      <c r="BS5" s="1628"/>
      <c r="BT5" s="1628"/>
      <c r="BU5" s="1629"/>
    </row>
    <row r="6" spans="1:75" s="4" customFormat="1" ht="30.75" customHeight="1" x14ac:dyDescent="0.2">
      <c r="A6" s="1634"/>
      <c r="B6" s="1599" t="s">
        <v>577</v>
      </c>
      <c r="C6" s="1624" t="s">
        <v>578</v>
      </c>
      <c r="D6" s="1624"/>
      <c r="E6" s="1624"/>
      <c r="F6" s="1624"/>
      <c r="G6" s="1624"/>
      <c r="H6" s="1624"/>
      <c r="I6" s="1624"/>
      <c r="J6" s="1624"/>
      <c r="K6" s="1624" t="s">
        <v>579</v>
      </c>
      <c r="L6" s="1624"/>
      <c r="M6" s="1624"/>
      <c r="N6" s="1624"/>
      <c r="O6" s="1624"/>
      <c r="P6" s="1625" t="s">
        <v>580</v>
      </c>
      <c r="Q6" s="1625"/>
      <c r="R6" s="1625"/>
      <c r="S6" s="1625"/>
      <c r="T6" s="1625"/>
      <c r="U6" s="1625"/>
      <c r="V6" s="1625"/>
      <c r="W6" s="1625"/>
      <c r="X6" s="1625"/>
      <c r="Y6" s="1625"/>
      <c r="Z6" s="1625"/>
      <c r="AA6" s="1625"/>
      <c r="AB6" s="1625"/>
      <c r="AC6" s="1625"/>
      <c r="AD6" s="1625"/>
      <c r="AE6" s="1625"/>
      <c r="AF6" s="1625"/>
      <c r="AG6" s="1625"/>
      <c r="AH6" s="1625" t="s">
        <v>463</v>
      </c>
      <c r="AI6" s="1625"/>
      <c r="AJ6" s="1625"/>
      <c r="AK6" s="1625"/>
      <c r="AL6" s="1625"/>
      <c r="AM6" s="1625"/>
      <c r="AN6" s="1625"/>
      <c r="AO6" s="1625"/>
      <c r="AP6" s="1625"/>
      <c r="AQ6" s="1625"/>
      <c r="AR6" s="1625"/>
      <c r="AS6" s="1625"/>
      <c r="AT6" s="1625"/>
      <c r="AU6" s="1625"/>
      <c r="AV6" s="1625"/>
      <c r="AW6" s="1625"/>
      <c r="AX6" s="1625"/>
      <c r="AY6" s="1625"/>
      <c r="AZ6" s="1625"/>
      <c r="BA6" s="1625"/>
      <c r="BB6" s="1625"/>
      <c r="BC6" s="1630" t="s">
        <v>581</v>
      </c>
      <c r="BD6" s="1630"/>
      <c r="BE6" s="1630"/>
      <c r="BF6" s="1630"/>
      <c r="BG6" s="1630"/>
      <c r="BH6" s="1630"/>
      <c r="BI6" s="1630"/>
      <c r="BJ6" s="1630"/>
      <c r="BK6" s="1630"/>
      <c r="BL6" s="1630"/>
      <c r="BM6" s="1631"/>
      <c r="BN6" s="1631"/>
      <c r="BO6" s="1631"/>
      <c r="BP6" s="1631"/>
      <c r="BQ6" s="1631"/>
      <c r="BR6" s="1631"/>
      <c r="BS6" s="1631"/>
      <c r="BT6" s="1631"/>
      <c r="BU6" s="1632"/>
    </row>
    <row r="7" spans="1:75" s="4" customFormat="1" ht="40.5" customHeight="1" x14ac:dyDescent="0.2">
      <c r="A7" s="1634"/>
      <c r="B7" s="1599"/>
      <c r="C7" s="1621" t="s">
        <v>582</v>
      </c>
      <c r="D7" s="1621"/>
      <c r="E7" s="1621"/>
      <c r="F7" s="1621"/>
      <c r="G7" s="1621"/>
      <c r="H7" s="1621"/>
      <c r="I7" s="1461" t="s">
        <v>583</v>
      </c>
      <c r="J7" s="1461"/>
      <c r="K7" s="1621" t="s">
        <v>584</v>
      </c>
      <c r="L7" s="1621"/>
      <c r="M7" s="1621"/>
      <c r="N7" s="1621" t="s">
        <v>583</v>
      </c>
      <c r="O7" s="1621"/>
      <c r="P7" s="1620" t="s">
        <v>584</v>
      </c>
      <c r="Q7" s="1620"/>
      <c r="R7" s="1620"/>
      <c r="S7" s="1620"/>
      <c r="T7" s="1620"/>
      <c r="U7" s="1620"/>
      <c r="V7" s="1620"/>
      <c r="W7" s="1620"/>
      <c r="X7" s="1620"/>
      <c r="Y7" s="1620"/>
      <c r="Z7" s="1620"/>
      <c r="AA7" s="1620"/>
      <c r="AB7" s="1620"/>
      <c r="AC7" s="1620"/>
      <c r="AD7" s="1620"/>
      <c r="AE7" s="1621" t="s">
        <v>583</v>
      </c>
      <c r="AF7" s="1633"/>
      <c r="AG7" s="1633"/>
      <c r="AH7" s="1620" t="s">
        <v>584</v>
      </c>
      <c r="AI7" s="1620"/>
      <c r="AJ7" s="1620"/>
      <c r="AK7" s="1620"/>
      <c r="AL7" s="1620"/>
      <c r="AM7" s="1620"/>
      <c r="AN7" s="1620"/>
      <c r="AO7" s="1620"/>
      <c r="AP7" s="1620"/>
      <c r="AQ7" s="1620"/>
      <c r="AR7" s="1620"/>
      <c r="AS7" s="1620"/>
      <c r="AT7" s="1620"/>
      <c r="AU7" s="1620"/>
      <c r="AV7" s="1620"/>
      <c r="AW7" s="1620"/>
      <c r="AX7" s="1620"/>
      <c r="AY7" s="1620"/>
      <c r="AZ7" s="1620" t="s">
        <v>585</v>
      </c>
      <c r="BA7" s="1620"/>
      <c r="BB7" s="1620"/>
      <c r="BC7" s="1630"/>
      <c r="BD7" s="1630"/>
      <c r="BE7" s="1630"/>
      <c r="BF7" s="1630"/>
      <c r="BG7" s="1630"/>
      <c r="BH7" s="1630"/>
      <c r="BI7" s="1630"/>
      <c r="BJ7" s="1630"/>
      <c r="BK7" s="1630"/>
      <c r="BL7" s="1630"/>
      <c r="BM7" s="1631"/>
      <c r="BN7" s="1631"/>
      <c r="BO7" s="1631"/>
      <c r="BP7" s="1631"/>
      <c r="BQ7" s="1631"/>
      <c r="BR7" s="1631"/>
      <c r="BS7" s="1631"/>
      <c r="BT7" s="1631"/>
      <c r="BU7" s="1632"/>
    </row>
    <row r="8" spans="1:75" s="4" customFormat="1" ht="27" customHeight="1" x14ac:dyDescent="0.2">
      <c r="A8" s="1596"/>
      <c r="B8" s="1599"/>
      <c r="C8" s="36">
        <v>42736</v>
      </c>
      <c r="D8" s="36">
        <v>44227</v>
      </c>
      <c r="E8" s="36">
        <v>44255</v>
      </c>
      <c r="F8" s="36">
        <v>44286</v>
      </c>
      <c r="G8" s="36">
        <v>44287</v>
      </c>
      <c r="H8" s="36">
        <v>43100</v>
      </c>
      <c r="I8" s="36">
        <v>42736</v>
      </c>
      <c r="J8" s="36">
        <v>43100</v>
      </c>
      <c r="K8" s="36">
        <v>42736</v>
      </c>
      <c r="L8" s="36">
        <v>44378</v>
      </c>
      <c r="M8" s="36">
        <v>43100</v>
      </c>
      <c r="N8" s="36">
        <v>42736</v>
      </c>
      <c r="O8" s="36">
        <v>43100</v>
      </c>
      <c r="P8" s="36">
        <v>42736</v>
      </c>
      <c r="Q8" s="36">
        <v>44247</v>
      </c>
      <c r="R8" s="36">
        <v>44256</v>
      </c>
      <c r="S8" s="36">
        <v>44287</v>
      </c>
      <c r="T8" s="36">
        <v>44317</v>
      </c>
      <c r="U8" s="36">
        <v>44319</v>
      </c>
      <c r="V8" s="36">
        <v>44348</v>
      </c>
      <c r="W8" s="36">
        <v>44354</v>
      </c>
      <c r="X8" s="36">
        <v>44378</v>
      </c>
      <c r="Y8" s="36">
        <v>44409</v>
      </c>
      <c r="Z8" s="36">
        <v>44417</v>
      </c>
      <c r="AA8" s="36">
        <v>44440</v>
      </c>
      <c r="AB8" s="36">
        <v>44470</v>
      </c>
      <c r="AC8" s="36">
        <v>44474</v>
      </c>
      <c r="AD8" s="36">
        <v>43100</v>
      </c>
      <c r="AE8" s="36">
        <v>42736</v>
      </c>
      <c r="AF8" s="36">
        <v>44347</v>
      </c>
      <c r="AG8" s="36">
        <v>43100</v>
      </c>
      <c r="AH8" s="36">
        <v>42736</v>
      </c>
      <c r="AI8" s="36">
        <v>44227</v>
      </c>
      <c r="AJ8" s="36">
        <v>44247</v>
      </c>
      <c r="AK8" s="36">
        <v>44255</v>
      </c>
      <c r="AL8" s="36">
        <v>44256</v>
      </c>
      <c r="AM8" s="36">
        <v>44286</v>
      </c>
      <c r="AN8" s="36">
        <v>44287</v>
      </c>
      <c r="AO8" s="36">
        <v>44317</v>
      </c>
      <c r="AP8" s="36">
        <v>44319</v>
      </c>
      <c r="AQ8" s="36">
        <v>44348</v>
      </c>
      <c r="AR8" s="36">
        <v>44354</v>
      </c>
      <c r="AS8" s="36">
        <v>44378</v>
      </c>
      <c r="AT8" s="36">
        <v>44409</v>
      </c>
      <c r="AU8" s="36">
        <v>44417</v>
      </c>
      <c r="AV8" s="36">
        <v>44440</v>
      </c>
      <c r="AW8" s="36">
        <v>44470</v>
      </c>
      <c r="AX8" s="36">
        <v>44474</v>
      </c>
      <c r="AY8" s="36">
        <v>43100</v>
      </c>
      <c r="AZ8" s="36">
        <v>42736</v>
      </c>
      <c r="BA8" s="36">
        <v>44347</v>
      </c>
      <c r="BB8" s="36">
        <v>43100</v>
      </c>
      <c r="BC8" s="36">
        <v>42736</v>
      </c>
      <c r="BD8" s="36">
        <v>44227</v>
      </c>
      <c r="BE8" s="36">
        <v>44247</v>
      </c>
      <c r="BF8" s="36">
        <v>44255</v>
      </c>
      <c r="BG8" s="36">
        <v>44256</v>
      </c>
      <c r="BH8" s="36">
        <v>44286</v>
      </c>
      <c r="BI8" s="36">
        <v>44287</v>
      </c>
      <c r="BJ8" s="36">
        <v>44317</v>
      </c>
      <c r="BK8" s="36">
        <v>44319</v>
      </c>
      <c r="BL8" s="36">
        <v>44347</v>
      </c>
      <c r="BM8" s="1401">
        <v>44348</v>
      </c>
      <c r="BN8" s="1401">
        <v>44354</v>
      </c>
      <c r="BO8" s="1401">
        <v>44378</v>
      </c>
      <c r="BP8" s="1401">
        <v>44409</v>
      </c>
      <c r="BQ8" s="1401">
        <v>44417</v>
      </c>
      <c r="BR8" s="1401">
        <v>44440</v>
      </c>
      <c r="BS8" s="1401">
        <v>44470</v>
      </c>
      <c r="BT8" s="1401">
        <v>44474</v>
      </c>
      <c r="BU8" s="925">
        <v>43100</v>
      </c>
      <c r="BW8" s="926"/>
    </row>
    <row r="9" spans="1:75" s="4" customFormat="1" ht="13.9" customHeight="1" x14ac:dyDescent="0.25">
      <c r="A9" s="565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927"/>
      <c r="BV9" s="926"/>
    </row>
    <row r="10" spans="1:75" s="4" customFormat="1" ht="13.9" customHeight="1" x14ac:dyDescent="0.2">
      <c r="A10" s="1258" t="s">
        <v>420</v>
      </c>
      <c r="B10" s="1247" t="s">
        <v>73</v>
      </c>
      <c r="C10" s="1227">
        <v>4</v>
      </c>
      <c r="D10" s="1227">
        <v>-1</v>
      </c>
      <c r="E10" s="1227">
        <v>-1</v>
      </c>
      <c r="F10" s="1227">
        <v>-1</v>
      </c>
      <c r="G10" s="1227">
        <v>-1</v>
      </c>
      <c r="H10" s="1227">
        <f>SUM(C10:G10)</f>
        <v>0</v>
      </c>
      <c r="I10" s="1227"/>
      <c r="J10" s="1227"/>
      <c r="K10" s="1226">
        <v>2</v>
      </c>
      <c r="L10" s="1226"/>
      <c r="M10" s="1226" t="s">
        <v>586</v>
      </c>
      <c r="N10" s="1226"/>
      <c r="O10" s="1226"/>
      <c r="P10" s="1226"/>
      <c r="Q10" s="1226"/>
      <c r="R10" s="1226"/>
      <c r="S10" s="1226"/>
      <c r="T10" s="1226"/>
      <c r="U10" s="1226"/>
      <c r="V10" s="1226"/>
      <c r="W10" s="1226"/>
      <c r="X10" s="1226"/>
      <c r="Y10" s="1226"/>
      <c r="Z10" s="1226"/>
      <c r="AA10" s="1226"/>
      <c r="AB10" s="1226"/>
      <c r="AC10" s="1226"/>
      <c r="AD10" s="1226"/>
      <c r="AE10" s="1226"/>
      <c r="AF10" s="1226"/>
      <c r="AG10" s="1226"/>
      <c r="AH10" s="1227">
        <f>C10+K10</f>
        <v>6</v>
      </c>
      <c r="AI10" s="1227">
        <f>D10</f>
        <v>-1</v>
      </c>
      <c r="AJ10" s="1227"/>
      <c r="AK10" s="1227">
        <f>E10</f>
        <v>-1</v>
      </c>
      <c r="AL10" s="1227"/>
      <c r="AM10" s="1227">
        <f>F10</f>
        <v>-1</v>
      </c>
      <c r="AN10" s="1227">
        <f>G10</f>
        <v>-1</v>
      </c>
      <c r="AO10" s="1227"/>
      <c r="AP10" s="1227"/>
      <c r="AQ10" s="1227"/>
      <c r="AR10" s="1227"/>
      <c r="AS10" s="1227"/>
      <c r="AT10" s="1227"/>
      <c r="AU10" s="1227"/>
      <c r="AV10" s="1227"/>
      <c r="AW10" s="1227"/>
      <c r="AX10" s="1227"/>
      <c r="AY10" s="1227">
        <f>H10+M10</f>
        <v>2</v>
      </c>
      <c r="AZ10" s="1227"/>
      <c r="BA10" s="1227"/>
      <c r="BB10" s="1227"/>
      <c r="BC10" s="865">
        <f>C10+I10/2+N10/2+AE10/2+K10+P10</f>
        <v>6</v>
      </c>
      <c r="BD10" s="865">
        <f>AI10</f>
        <v>-1</v>
      </c>
      <c r="BE10" s="865"/>
      <c r="BF10" s="865">
        <f>AK10</f>
        <v>-1</v>
      </c>
      <c r="BG10" s="865"/>
      <c r="BH10" s="865">
        <f>AM10</f>
        <v>-1</v>
      </c>
      <c r="BI10" s="865">
        <f>AN10</f>
        <v>-1</v>
      </c>
      <c r="BJ10" s="865"/>
      <c r="BK10" s="865"/>
      <c r="BL10" s="865"/>
      <c r="BM10" s="1402"/>
      <c r="BN10" s="1402"/>
      <c r="BO10" s="1402"/>
      <c r="BP10" s="1402"/>
      <c r="BQ10" s="1402"/>
      <c r="BR10" s="1402"/>
      <c r="BS10" s="1402"/>
      <c r="BT10" s="1402"/>
      <c r="BU10" s="928">
        <f>SUM(BC10:BL10)</f>
        <v>2</v>
      </c>
    </row>
    <row r="11" spans="1:75" s="4" customFormat="1" ht="13.9" customHeight="1" x14ac:dyDescent="0.25">
      <c r="A11" s="1254"/>
      <c r="B11" s="767"/>
      <c r="C11" s="768"/>
      <c r="D11" s="768"/>
      <c r="E11" s="768"/>
      <c r="F11" s="768"/>
      <c r="G11" s="768"/>
      <c r="H11" s="769"/>
      <c r="I11" s="769"/>
      <c r="J11" s="769"/>
      <c r="K11" s="769"/>
      <c r="L11" s="769"/>
      <c r="M11" s="769"/>
      <c r="N11" s="769"/>
      <c r="O11" s="769"/>
      <c r="P11" s="769"/>
      <c r="Q11" s="769"/>
      <c r="R11" s="769"/>
      <c r="S11" s="769"/>
      <c r="T11" s="769"/>
      <c r="U11" s="769"/>
      <c r="V11" s="769"/>
      <c r="W11" s="769"/>
      <c r="X11" s="769"/>
      <c r="Y11" s="769"/>
      <c r="Z11" s="769"/>
      <c r="AA11" s="769"/>
      <c r="AB11" s="769"/>
      <c r="AC11" s="769"/>
      <c r="AD11" s="769"/>
      <c r="AE11" s="769"/>
      <c r="AF11" s="769"/>
      <c r="AG11" s="769"/>
      <c r="AH11" s="769"/>
      <c r="AI11" s="769"/>
      <c r="AJ11" s="769"/>
      <c r="AK11" s="769"/>
      <c r="AL11" s="769"/>
      <c r="AM11" s="769"/>
      <c r="AN11" s="769"/>
      <c r="AO11" s="769"/>
      <c r="AP11" s="769"/>
      <c r="AQ11" s="769"/>
      <c r="AR11" s="769"/>
      <c r="AS11" s="769"/>
      <c r="AT11" s="769"/>
      <c r="AU11" s="769"/>
      <c r="AV11" s="769"/>
      <c r="AW11" s="769"/>
      <c r="AX11" s="769"/>
      <c r="AY11" s="769"/>
      <c r="AZ11" s="769"/>
      <c r="BA11" s="769"/>
      <c r="BB11" s="769"/>
      <c r="BC11" s="769"/>
      <c r="BD11" s="769"/>
      <c r="BE11" s="769"/>
      <c r="BF11" s="769"/>
      <c r="BG11" s="769"/>
      <c r="BH11" s="769"/>
      <c r="BI11" s="769"/>
      <c r="BJ11" s="769"/>
      <c r="BK11" s="769"/>
      <c r="BL11" s="769"/>
      <c r="BM11" s="769"/>
      <c r="BN11" s="769"/>
      <c r="BO11" s="769"/>
      <c r="BP11" s="769"/>
      <c r="BQ11" s="769"/>
      <c r="BR11" s="769"/>
      <c r="BS11" s="769"/>
      <c r="BT11" s="769"/>
      <c r="BU11" s="929"/>
      <c r="BV11" s="926"/>
    </row>
    <row r="12" spans="1:75" s="22" customFormat="1" ht="14.45" customHeight="1" x14ac:dyDescent="0.25">
      <c r="A12" s="1258" t="s">
        <v>428</v>
      </c>
      <c r="B12" s="1248" t="s">
        <v>271</v>
      </c>
      <c r="C12" s="843">
        <v>2</v>
      </c>
      <c r="D12" s="843"/>
      <c r="E12" s="843"/>
      <c r="F12" s="843"/>
      <c r="G12" s="843"/>
      <c r="H12" s="844">
        <f>C12</f>
        <v>2</v>
      </c>
      <c r="I12" s="844"/>
      <c r="J12" s="844"/>
      <c r="K12" s="844">
        <v>34</v>
      </c>
      <c r="L12" s="844">
        <v>-1</v>
      </c>
      <c r="M12" s="844">
        <f>K12+L12</f>
        <v>33</v>
      </c>
      <c r="N12" s="844"/>
      <c r="O12" s="844"/>
      <c r="P12" s="844"/>
      <c r="Q12" s="844"/>
      <c r="R12" s="844"/>
      <c r="S12" s="844"/>
      <c r="T12" s="844"/>
      <c r="U12" s="844"/>
      <c r="V12" s="844"/>
      <c r="W12" s="844"/>
      <c r="X12" s="844"/>
      <c r="Y12" s="844"/>
      <c r="Z12" s="844"/>
      <c r="AA12" s="844"/>
      <c r="AB12" s="844"/>
      <c r="AC12" s="844"/>
      <c r="AD12" s="844"/>
      <c r="AE12" s="844"/>
      <c r="AF12" s="844"/>
      <c r="AG12" s="844"/>
      <c r="AH12" s="844">
        <f>C12+K12+P12</f>
        <v>36</v>
      </c>
      <c r="AI12" s="844"/>
      <c r="AJ12" s="844"/>
      <c r="AK12" s="844"/>
      <c r="AL12" s="844"/>
      <c r="AM12" s="844"/>
      <c r="AN12" s="844"/>
      <c r="AO12" s="844"/>
      <c r="AP12" s="844"/>
      <c r="AQ12" s="844"/>
      <c r="AR12" s="844"/>
      <c r="AS12" s="844">
        <f>L12+X12</f>
        <v>-1</v>
      </c>
      <c r="AT12" s="844"/>
      <c r="AU12" s="844"/>
      <c r="AV12" s="844"/>
      <c r="AW12" s="844"/>
      <c r="AX12" s="844"/>
      <c r="AY12" s="844">
        <f>H12+M12</f>
        <v>35</v>
      </c>
      <c r="AZ12" s="844"/>
      <c r="BA12" s="844"/>
      <c r="BB12" s="844"/>
      <c r="BC12" s="845">
        <f>AH12</f>
        <v>36</v>
      </c>
      <c r="BD12" s="845"/>
      <c r="BE12" s="845"/>
      <c r="BF12" s="845"/>
      <c r="BG12" s="845"/>
      <c r="BH12" s="845"/>
      <c r="BI12" s="845"/>
      <c r="BJ12" s="845"/>
      <c r="BK12" s="845"/>
      <c r="BL12" s="845"/>
      <c r="BM12" s="1403"/>
      <c r="BN12" s="1403"/>
      <c r="BO12" s="1403">
        <v>-1</v>
      </c>
      <c r="BP12" s="1403"/>
      <c r="BQ12" s="1403"/>
      <c r="BR12" s="1403"/>
      <c r="BS12" s="1403"/>
      <c r="BT12" s="1403"/>
      <c r="BU12" s="928">
        <f>BC12+BO12</f>
        <v>35</v>
      </c>
    </row>
    <row r="13" spans="1:75" s="15" customFormat="1" ht="14.45" customHeight="1" x14ac:dyDescent="0.25">
      <c r="A13" s="1256"/>
      <c r="B13" s="775"/>
      <c r="C13" s="775"/>
      <c r="D13" s="775"/>
      <c r="E13" s="775"/>
      <c r="F13" s="775"/>
      <c r="G13" s="775"/>
      <c r="H13" s="775"/>
      <c r="I13" s="775"/>
      <c r="J13" s="775"/>
      <c r="K13" s="775"/>
      <c r="L13" s="775"/>
      <c r="M13" s="775"/>
      <c r="N13" s="775"/>
      <c r="O13" s="775"/>
      <c r="P13" s="775"/>
      <c r="Q13" s="775"/>
      <c r="R13" s="775"/>
      <c r="S13" s="775"/>
      <c r="T13" s="775"/>
      <c r="U13" s="775"/>
      <c r="V13" s="775"/>
      <c r="W13" s="775"/>
      <c r="X13" s="775"/>
      <c r="Y13" s="775"/>
      <c r="Z13" s="775"/>
      <c r="AA13" s="775"/>
      <c r="AB13" s="775"/>
      <c r="AC13" s="775"/>
      <c r="AD13" s="775"/>
      <c r="AE13" s="775"/>
      <c r="AF13" s="775"/>
      <c r="AG13" s="775"/>
      <c r="AH13" s="775"/>
      <c r="AI13" s="775"/>
      <c r="AJ13" s="775"/>
      <c r="AK13" s="775"/>
      <c r="AL13" s="775"/>
      <c r="AM13" s="775"/>
      <c r="AN13" s="775"/>
      <c r="AO13" s="775"/>
      <c r="AP13" s="775"/>
      <c r="AQ13" s="775"/>
      <c r="AR13" s="775"/>
      <c r="AS13" s="775"/>
      <c r="AT13" s="775"/>
      <c r="AU13" s="775"/>
      <c r="AV13" s="775"/>
      <c r="AW13" s="775"/>
      <c r="AX13" s="775"/>
      <c r="AY13" s="775"/>
      <c r="AZ13" s="775"/>
      <c r="BA13" s="775"/>
      <c r="BB13" s="775"/>
      <c r="BC13" s="775"/>
      <c r="BD13" s="775"/>
      <c r="BE13" s="775"/>
      <c r="BF13" s="775"/>
      <c r="BG13" s="775"/>
      <c r="BH13" s="775"/>
      <c r="BI13" s="775"/>
      <c r="BJ13" s="775"/>
      <c r="BK13" s="775"/>
      <c r="BL13" s="775"/>
      <c r="BM13" s="775"/>
      <c r="BN13" s="775"/>
      <c r="BO13" s="775"/>
      <c r="BP13" s="775"/>
      <c r="BQ13" s="775"/>
      <c r="BR13" s="775"/>
      <c r="BS13" s="775"/>
      <c r="BT13" s="775"/>
      <c r="BU13" s="930"/>
      <c r="BV13" s="357"/>
    </row>
    <row r="14" spans="1:75" ht="15.75" customHeight="1" x14ac:dyDescent="0.25">
      <c r="A14" s="1256"/>
      <c r="B14" s="776"/>
      <c r="C14" s="777"/>
      <c r="D14" s="777"/>
      <c r="E14" s="777"/>
      <c r="F14" s="777"/>
      <c r="G14" s="777"/>
      <c r="H14" s="778"/>
      <c r="I14" s="778"/>
      <c r="J14" s="778"/>
      <c r="K14" s="778"/>
      <c r="L14" s="778"/>
      <c r="M14" s="779"/>
      <c r="N14" s="779"/>
      <c r="O14" s="779"/>
      <c r="P14" s="779"/>
      <c r="Q14" s="779"/>
      <c r="R14" s="779"/>
      <c r="S14" s="779"/>
      <c r="T14" s="779"/>
      <c r="U14" s="779"/>
      <c r="V14" s="779"/>
      <c r="W14" s="779"/>
      <c r="X14" s="779"/>
      <c r="Y14" s="779"/>
      <c r="Z14" s="779"/>
      <c r="AA14" s="779"/>
      <c r="AB14" s="779"/>
      <c r="AC14" s="779"/>
      <c r="AD14" s="779"/>
      <c r="AE14" s="779"/>
      <c r="AF14" s="779"/>
      <c r="AG14" s="779"/>
      <c r="AH14" s="779"/>
      <c r="AI14" s="779"/>
      <c r="AJ14" s="779"/>
      <c r="AK14" s="779"/>
      <c r="AL14" s="779"/>
      <c r="AM14" s="779"/>
      <c r="AN14" s="779"/>
      <c r="AO14" s="779"/>
      <c r="AP14" s="779"/>
      <c r="AQ14" s="779"/>
      <c r="AR14" s="779"/>
      <c r="AS14" s="779"/>
      <c r="AT14" s="779"/>
      <c r="AU14" s="779"/>
      <c r="AV14" s="779"/>
      <c r="AW14" s="779"/>
      <c r="AX14" s="779"/>
      <c r="AY14" s="780"/>
      <c r="AZ14" s="780"/>
      <c r="BA14" s="780"/>
      <c r="BB14" s="780"/>
      <c r="BC14" s="780"/>
      <c r="BD14" s="780"/>
      <c r="BE14" s="780"/>
      <c r="BF14" s="780"/>
      <c r="BG14" s="780"/>
      <c r="BH14" s="780"/>
      <c r="BI14" s="780"/>
      <c r="BJ14" s="780"/>
      <c r="BK14" s="780"/>
      <c r="BL14" s="780"/>
      <c r="BM14" s="780"/>
      <c r="BN14" s="780"/>
      <c r="BO14" s="780"/>
      <c r="BP14" s="780"/>
      <c r="BQ14" s="780"/>
      <c r="BR14" s="780"/>
      <c r="BS14" s="780"/>
      <c r="BT14" s="780"/>
      <c r="BU14" s="931"/>
      <c r="BV14" s="330"/>
    </row>
    <row r="15" spans="1:75" s="15" customFormat="1" ht="14.45" customHeight="1" x14ac:dyDescent="0.25">
      <c r="A15" s="1257" t="s">
        <v>429</v>
      </c>
      <c r="B15" s="854" t="s">
        <v>588</v>
      </c>
      <c r="C15" s="782"/>
      <c r="D15" s="782"/>
      <c r="E15" s="782"/>
      <c r="F15" s="782"/>
      <c r="G15" s="782"/>
      <c r="H15" s="783"/>
      <c r="I15" s="783"/>
      <c r="J15" s="783"/>
      <c r="K15" s="783"/>
      <c r="L15" s="783"/>
      <c r="M15" s="784"/>
      <c r="N15" s="784"/>
      <c r="O15" s="784"/>
      <c r="P15" s="784"/>
      <c r="Q15" s="784"/>
      <c r="R15" s="784"/>
      <c r="S15" s="784"/>
      <c r="T15" s="784"/>
      <c r="U15" s="784"/>
      <c r="V15" s="784"/>
      <c r="W15" s="784"/>
      <c r="X15" s="784"/>
      <c r="Y15" s="784"/>
      <c r="Z15" s="784"/>
      <c r="AA15" s="784"/>
      <c r="AB15" s="784"/>
      <c r="AC15" s="784"/>
      <c r="AD15" s="784"/>
      <c r="AE15" s="784"/>
      <c r="AF15" s="784"/>
      <c r="AG15" s="784"/>
      <c r="AH15" s="784"/>
      <c r="AI15" s="784"/>
      <c r="AJ15" s="784"/>
      <c r="AK15" s="784"/>
      <c r="AL15" s="784"/>
      <c r="AM15" s="784"/>
      <c r="AN15" s="784"/>
      <c r="AO15" s="784"/>
      <c r="AP15" s="784"/>
      <c r="AQ15" s="784"/>
      <c r="AR15" s="784"/>
      <c r="AS15" s="784"/>
      <c r="AT15" s="784"/>
      <c r="AU15" s="784"/>
      <c r="AV15" s="784"/>
      <c r="AW15" s="784"/>
      <c r="AX15" s="784"/>
      <c r="AY15" s="1128"/>
      <c r="AZ15" s="1128"/>
      <c r="BA15" s="1128"/>
      <c r="BB15" s="1128"/>
      <c r="BC15" s="1128"/>
      <c r="BD15" s="1128"/>
      <c r="BE15" s="1128"/>
      <c r="BF15" s="1128"/>
      <c r="BG15" s="1128"/>
      <c r="BH15" s="1128"/>
      <c r="BI15" s="1128"/>
      <c r="BJ15" s="1128"/>
      <c r="BK15" s="1128"/>
      <c r="BL15" s="1128"/>
      <c r="BM15" s="1128"/>
      <c r="BN15" s="1128"/>
      <c r="BO15" s="1128"/>
      <c r="BP15" s="1128"/>
      <c r="BQ15" s="1128"/>
      <c r="BR15" s="1128"/>
      <c r="BS15" s="1128"/>
      <c r="BT15" s="1128"/>
      <c r="BU15" s="1129"/>
      <c r="BV15" s="357"/>
    </row>
    <row r="16" spans="1:75" s="25" customFormat="1" ht="14.45" customHeight="1" x14ac:dyDescent="0.25">
      <c r="A16" s="1259" t="s">
        <v>430</v>
      </c>
      <c r="B16" s="1249" t="s">
        <v>907</v>
      </c>
      <c r="C16" s="866"/>
      <c r="D16" s="866"/>
      <c r="E16" s="866"/>
      <c r="F16" s="866"/>
      <c r="G16" s="866"/>
      <c r="H16" s="860"/>
      <c r="I16" s="860"/>
      <c r="J16" s="860"/>
      <c r="K16" s="860"/>
      <c r="L16" s="860"/>
      <c r="M16" s="860"/>
      <c r="N16" s="860"/>
      <c r="O16" s="860"/>
      <c r="P16" s="1450">
        <v>20</v>
      </c>
      <c r="Q16" s="1450"/>
      <c r="R16" s="1450"/>
      <c r="S16" s="1450"/>
      <c r="T16" s="1450"/>
      <c r="U16" s="1450"/>
      <c r="V16" s="1450"/>
      <c r="W16" s="1450"/>
      <c r="X16" s="1450">
        <v>-1</v>
      </c>
      <c r="Y16" s="1450"/>
      <c r="Z16" s="1450"/>
      <c r="AA16" s="1450"/>
      <c r="AB16" s="1450"/>
      <c r="AC16" s="1450"/>
      <c r="AD16" s="844">
        <f>SUM(P16:AB16)</f>
        <v>19</v>
      </c>
      <c r="AE16" s="860"/>
      <c r="AF16" s="860"/>
      <c r="AG16" s="860"/>
      <c r="AH16" s="844">
        <f t="shared" ref="AH16:AH21" si="0">C16+K16+P16</f>
        <v>20</v>
      </c>
      <c r="AI16" s="844"/>
      <c r="AJ16" s="844"/>
      <c r="AK16" s="844"/>
      <c r="AL16" s="844"/>
      <c r="AM16" s="844"/>
      <c r="AN16" s="844"/>
      <c r="AO16" s="844"/>
      <c r="AP16" s="844"/>
      <c r="AQ16" s="844"/>
      <c r="AR16" s="844"/>
      <c r="AS16" s="844">
        <f>X16</f>
        <v>-1</v>
      </c>
      <c r="AT16" s="844"/>
      <c r="AU16" s="844"/>
      <c r="AV16" s="844"/>
      <c r="AW16" s="844"/>
      <c r="AX16" s="844"/>
      <c r="AY16" s="844">
        <f t="shared" ref="AY16:AY17" si="1">SUM(AH16:AX16)</f>
        <v>19</v>
      </c>
      <c r="AZ16" s="844"/>
      <c r="BA16" s="844"/>
      <c r="BB16" s="844"/>
      <c r="BC16" s="844">
        <f t="shared" ref="BC16:BC21" si="2">AH16+AZ16/2</f>
        <v>20</v>
      </c>
      <c r="BD16" s="844"/>
      <c r="BE16" s="844"/>
      <c r="BF16" s="844"/>
      <c r="BG16" s="844"/>
      <c r="BH16" s="844"/>
      <c r="BI16" s="844"/>
      <c r="BJ16" s="844"/>
      <c r="BK16" s="844"/>
      <c r="BL16" s="844"/>
      <c r="BM16" s="1404"/>
      <c r="BN16" s="1404"/>
      <c r="BO16" s="1404">
        <v>-1</v>
      </c>
      <c r="BP16" s="1404"/>
      <c r="BQ16" s="1404"/>
      <c r="BR16" s="1404"/>
      <c r="BS16" s="1404"/>
      <c r="BT16" s="1404"/>
      <c r="BU16" s="1228">
        <f>SUM(BC16:BT16)</f>
        <v>19</v>
      </c>
    </row>
    <row r="17" spans="1:75" s="25" customFormat="1" ht="14.45" customHeight="1" x14ac:dyDescent="0.25">
      <c r="A17" s="1259" t="s">
        <v>431</v>
      </c>
      <c r="B17" s="1249" t="s">
        <v>909</v>
      </c>
      <c r="C17" s="859"/>
      <c r="D17" s="859"/>
      <c r="E17" s="859"/>
      <c r="F17" s="859"/>
      <c r="G17" s="859"/>
      <c r="H17" s="860"/>
      <c r="I17" s="860"/>
      <c r="J17" s="860"/>
      <c r="K17" s="860"/>
      <c r="L17" s="860"/>
      <c r="M17" s="860"/>
      <c r="N17" s="860"/>
      <c r="O17" s="860"/>
      <c r="P17" s="1450">
        <v>26</v>
      </c>
      <c r="Q17" s="1450"/>
      <c r="R17" s="1450">
        <v>-2</v>
      </c>
      <c r="S17" s="1450">
        <v>-1</v>
      </c>
      <c r="T17" s="1450">
        <v>-3</v>
      </c>
      <c r="U17" s="1450">
        <v>2</v>
      </c>
      <c r="V17" s="1450">
        <v>-2</v>
      </c>
      <c r="W17" s="1450">
        <v>-4</v>
      </c>
      <c r="X17" s="1450"/>
      <c r="Y17" s="1450"/>
      <c r="Z17" s="1450"/>
      <c r="AA17" s="1450">
        <v>-1</v>
      </c>
      <c r="AB17" s="1450">
        <v>-1</v>
      </c>
      <c r="AC17" s="1450">
        <v>1</v>
      </c>
      <c r="AD17" s="844">
        <f>SUM(P17:AB17)</f>
        <v>14</v>
      </c>
      <c r="AE17" s="860"/>
      <c r="AF17" s="860"/>
      <c r="AG17" s="860"/>
      <c r="AH17" s="844">
        <f t="shared" si="0"/>
        <v>26</v>
      </c>
      <c r="AI17" s="844"/>
      <c r="AJ17" s="844"/>
      <c r="AK17" s="844"/>
      <c r="AL17" s="844">
        <f>R17</f>
        <v>-2</v>
      </c>
      <c r="AM17" s="844"/>
      <c r="AN17" s="844">
        <f>S17</f>
        <v>-1</v>
      </c>
      <c r="AO17" s="844">
        <f>T17</f>
        <v>-3</v>
      </c>
      <c r="AP17" s="844">
        <f>U17</f>
        <v>2</v>
      </c>
      <c r="AQ17" s="844">
        <f>V17</f>
        <v>-2</v>
      </c>
      <c r="AR17" s="844">
        <f>W17</f>
        <v>-4</v>
      </c>
      <c r="AS17" s="844"/>
      <c r="AT17" s="844"/>
      <c r="AU17" s="844"/>
      <c r="AV17" s="844">
        <f>AA17</f>
        <v>-1</v>
      </c>
      <c r="AW17" s="844">
        <f>AB17</f>
        <v>-1</v>
      </c>
      <c r="AX17" s="844">
        <f>AC17</f>
        <v>1</v>
      </c>
      <c r="AY17" s="844">
        <f t="shared" si="1"/>
        <v>15</v>
      </c>
      <c r="AZ17" s="844"/>
      <c r="BA17" s="844"/>
      <c r="BB17" s="844"/>
      <c r="BC17" s="844">
        <f t="shared" si="2"/>
        <v>26</v>
      </c>
      <c r="BD17" s="844"/>
      <c r="BE17" s="844"/>
      <c r="BF17" s="844"/>
      <c r="BG17" s="844">
        <v>-2</v>
      </c>
      <c r="BH17" s="844"/>
      <c r="BI17" s="844">
        <v>-1</v>
      </c>
      <c r="BJ17" s="844">
        <v>-3</v>
      </c>
      <c r="BK17" s="844">
        <v>2</v>
      </c>
      <c r="BL17" s="844"/>
      <c r="BM17" s="1404">
        <v>-2</v>
      </c>
      <c r="BN17" s="1404">
        <v>-4</v>
      </c>
      <c r="BO17" s="1404"/>
      <c r="BP17" s="1404"/>
      <c r="BQ17" s="1404"/>
      <c r="BR17" s="1404">
        <v>-1</v>
      </c>
      <c r="BS17" s="1404">
        <v>-1</v>
      </c>
      <c r="BT17" s="1404">
        <v>1</v>
      </c>
      <c r="BU17" s="1228">
        <f t="shared" ref="BU17:BU21" si="3">SUM(BC17:BT17)</f>
        <v>15</v>
      </c>
    </row>
    <row r="18" spans="1:75" s="25" customFormat="1" ht="14.45" customHeight="1" x14ac:dyDescent="0.25">
      <c r="A18" s="1259" t="s">
        <v>432</v>
      </c>
      <c r="B18" s="1249" t="s">
        <v>695</v>
      </c>
      <c r="C18" s="859"/>
      <c r="D18" s="859"/>
      <c r="E18" s="859"/>
      <c r="F18" s="859"/>
      <c r="G18" s="859"/>
      <c r="H18" s="860"/>
      <c r="I18" s="860"/>
      <c r="J18" s="860"/>
      <c r="K18" s="860"/>
      <c r="L18" s="860"/>
      <c r="M18" s="860"/>
      <c r="N18" s="860"/>
      <c r="O18" s="860"/>
      <c r="P18" s="1450">
        <v>8</v>
      </c>
      <c r="Q18" s="1450">
        <v>-1</v>
      </c>
      <c r="R18" s="1450"/>
      <c r="S18" s="1450"/>
      <c r="T18" s="1450"/>
      <c r="U18" s="1450"/>
      <c r="V18" s="1450">
        <v>-1</v>
      </c>
      <c r="W18" s="1450"/>
      <c r="X18" s="1450">
        <v>-1</v>
      </c>
      <c r="Y18" s="1450"/>
      <c r="Z18" s="1450">
        <v>-1</v>
      </c>
      <c r="AA18" s="1450"/>
      <c r="AB18" s="1450">
        <v>-1</v>
      </c>
      <c r="AC18" s="1450"/>
      <c r="AD18" s="844">
        <f t="shared" ref="AD18:AD20" si="4">SUM(P18:AB18)</f>
        <v>3</v>
      </c>
      <c r="AE18" s="860"/>
      <c r="AF18" s="860"/>
      <c r="AG18" s="860"/>
      <c r="AH18" s="844">
        <f t="shared" si="0"/>
        <v>8</v>
      </c>
      <c r="AI18" s="844"/>
      <c r="AJ18" s="844">
        <f>Q18</f>
        <v>-1</v>
      </c>
      <c r="AK18" s="844"/>
      <c r="AL18" s="844"/>
      <c r="AM18" s="844"/>
      <c r="AN18" s="844"/>
      <c r="AO18" s="844"/>
      <c r="AP18" s="844"/>
      <c r="AQ18" s="844">
        <f>V18</f>
        <v>-1</v>
      </c>
      <c r="AR18" s="844"/>
      <c r="AS18" s="844">
        <f>X18</f>
        <v>-1</v>
      </c>
      <c r="AT18" s="844"/>
      <c r="AU18" s="844">
        <f>Z18</f>
        <v>-1</v>
      </c>
      <c r="AV18" s="844"/>
      <c r="AW18" s="844">
        <f>AB18</f>
        <v>-1</v>
      </c>
      <c r="AX18" s="844"/>
      <c r="AY18" s="844">
        <f>SUM(AH18:AX18)</f>
        <v>3</v>
      </c>
      <c r="AZ18" s="844"/>
      <c r="BA18" s="844"/>
      <c r="BB18" s="844"/>
      <c r="BC18" s="844">
        <f t="shared" si="2"/>
        <v>8</v>
      </c>
      <c r="BD18" s="844"/>
      <c r="BE18" s="844">
        <v>-1</v>
      </c>
      <c r="BF18" s="844"/>
      <c r="BG18" s="844"/>
      <c r="BH18" s="844"/>
      <c r="BI18" s="844"/>
      <c r="BJ18" s="844"/>
      <c r="BK18" s="844"/>
      <c r="BL18" s="844"/>
      <c r="BM18" s="1404">
        <f>AQ18</f>
        <v>-1</v>
      </c>
      <c r="BN18" s="1404"/>
      <c r="BO18" s="1404">
        <f>AS18</f>
        <v>-1</v>
      </c>
      <c r="BP18" s="1404"/>
      <c r="BQ18" s="1404">
        <v>-1</v>
      </c>
      <c r="BR18" s="1404"/>
      <c r="BS18" s="1404">
        <v>-1</v>
      </c>
      <c r="BT18" s="1404"/>
      <c r="BU18" s="1228">
        <f t="shared" si="3"/>
        <v>3</v>
      </c>
    </row>
    <row r="19" spans="1:75" s="25" customFormat="1" ht="14.45" customHeight="1" x14ac:dyDescent="0.25">
      <c r="A19" s="1259" t="s">
        <v>433</v>
      </c>
      <c r="B19" s="1249" t="s">
        <v>908</v>
      </c>
      <c r="C19" s="859"/>
      <c r="D19" s="859"/>
      <c r="E19" s="859"/>
      <c r="F19" s="859"/>
      <c r="G19" s="859"/>
      <c r="H19" s="860"/>
      <c r="I19" s="860"/>
      <c r="J19" s="860"/>
      <c r="K19" s="860"/>
      <c r="L19" s="860"/>
      <c r="M19" s="860"/>
      <c r="N19" s="860"/>
      <c r="O19" s="860"/>
      <c r="P19" s="1450">
        <v>11</v>
      </c>
      <c r="Q19" s="1450"/>
      <c r="R19" s="1450"/>
      <c r="S19" s="1450"/>
      <c r="T19" s="1450"/>
      <c r="U19" s="1450"/>
      <c r="V19" s="1450"/>
      <c r="W19" s="1450"/>
      <c r="X19" s="1450"/>
      <c r="Y19" s="1450"/>
      <c r="Z19" s="1450"/>
      <c r="AA19" s="1450"/>
      <c r="AB19" s="1450"/>
      <c r="AC19" s="1450"/>
      <c r="AD19" s="844">
        <f t="shared" si="4"/>
        <v>11</v>
      </c>
      <c r="AE19" s="860"/>
      <c r="AF19" s="860"/>
      <c r="AG19" s="860"/>
      <c r="AH19" s="844">
        <f t="shared" si="0"/>
        <v>11</v>
      </c>
      <c r="AI19" s="844"/>
      <c r="AJ19" s="844"/>
      <c r="AK19" s="844"/>
      <c r="AL19" s="844"/>
      <c r="AM19" s="844"/>
      <c r="AN19" s="844"/>
      <c r="AO19" s="844"/>
      <c r="AP19" s="844"/>
      <c r="AQ19" s="844"/>
      <c r="AR19" s="844"/>
      <c r="AS19" s="844"/>
      <c r="AT19" s="844"/>
      <c r="AU19" s="844"/>
      <c r="AV19" s="844"/>
      <c r="AW19" s="844"/>
      <c r="AX19" s="844"/>
      <c r="AY19" s="844">
        <f t="shared" ref="AY19:AY20" si="5">SUM(AH19:AX19)</f>
        <v>11</v>
      </c>
      <c r="AZ19" s="844"/>
      <c r="BA19" s="844"/>
      <c r="BB19" s="844"/>
      <c r="BC19" s="844">
        <f t="shared" si="2"/>
        <v>11</v>
      </c>
      <c r="BD19" s="844"/>
      <c r="BE19" s="844"/>
      <c r="BF19" s="844"/>
      <c r="BG19" s="844"/>
      <c r="BH19" s="844"/>
      <c r="BI19" s="844"/>
      <c r="BJ19" s="844"/>
      <c r="BK19" s="844"/>
      <c r="BL19" s="844"/>
      <c r="BM19" s="1404"/>
      <c r="BN19" s="1404"/>
      <c r="BO19" s="1404"/>
      <c r="BP19" s="1404"/>
      <c r="BQ19" s="1404"/>
      <c r="BR19" s="1404"/>
      <c r="BS19" s="1404"/>
      <c r="BT19" s="1404"/>
      <c r="BU19" s="1228">
        <f t="shared" si="3"/>
        <v>11</v>
      </c>
    </row>
    <row r="20" spans="1:75" s="25" customFormat="1" ht="14.45" customHeight="1" x14ac:dyDescent="0.25">
      <c r="A20" s="1259" t="s">
        <v>434</v>
      </c>
      <c r="B20" s="1249" t="s">
        <v>910</v>
      </c>
      <c r="C20" s="859"/>
      <c r="D20" s="859"/>
      <c r="E20" s="859"/>
      <c r="F20" s="859"/>
      <c r="G20" s="859"/>
      <c r="H20" s="860"/>
      <c r="I20" s="860"/>
      <c r="J20" s="860"/>
      <c r="K20" s="860"/>
      <c r="L20" s="860"/>
      <c r="M20" s="860"/>
      <c r="N20" s="860"/>
      <c r="O20" s="860"/>
      <c r="P20" s="1450">
        <v>6</v>
      </c>
      <c r="Q20" s="1450"/>
      <c r="R20" s="1450"/>
      <c r="S20" s="1450"/>
      <c r="T20" s="1450"/>
      <c r="U20" s="1450"/>
      <c r="V20" s="1450"/>
      <c r="W20" s="1450"/>
      <c r="X20" s="1450"/>
      <c r="Y20" s="1450">
        <v>-1</v>
      </c>
      <c r="Z20" s="1450"/>
      <c r="AA20" s="1450"/>
      <c r="AB20" s="1450"/>
      <c r="AC20" s="1450"/>
      <c r="AD20" s="844">
        <f t="shared" si="4"/>
        <v>5</v>
      </c>
      <c r="AE20" s="860"/>
      <c r="AF20" s="860"/>
      <c r="AG20" s="860"/>
      <c r="AH20" s="844">
        <f t="shared" si="0"/>
        <v>6</v>
      </c>
      <c r="AI20" s="844"/>
      <c r="AJ20" s="844"/>
      <c r="AK20" s="844"/>
      <c r="AL20" s="844"/>
      <c r="AM20" s="844"/>
      <c r="AN20" s="844"/>
      <c r="AO20" s="844"/>
      <c r="AP20" s="844"/>
      <c r="AQ20" s="844"/>
      <c r="AR20" s="844"/>
      <c r="AS20" s="844"/>
      <c r="AT20" s="844">
        <f>Y20</f>
        <v>-1</v>
      </c>
      <c r="AU20" s="844"/>
      <c r="AV20" s="844"/>
      <c r="AW20" s="844"/>
      <c r="AX20" s="844"/>
      <c r="AY20" s="844">
        <f t="shared" si="5"/>
        <v>5</v>
      </c>
      <c r="AZ20" s="844"/>
      <c r="BA20" s="844"/>
      <c r="BB20" s="844"/>
      <c r="BC20" s="844">
        <f t="shared" si="2"/>
        <v>6</v>
      </c>
      <c r="BD20" s="844"/>
      <c r="BE20" s="844"/>
      <c r="BF20" s="844"/>
      <c r="BG20" s="844"/>
      <c r="BH20" s="844"/>
      <c r="BI20" s="844"/>
      <c r="BJ20" s="844"/>
      <c r="BK20" s="844"/>
      <c r="BL20" s="844"/>
      <c r="BM20" s="1404"/>
      <c r="BN20" s="1404"/>
      <c r="BO20" s="1404"/>
      <c r="BP20" s="1404">
        <v>-1</v>
      </c>
      <c r="BQ20" s="1404"/>
      <c r="BR20" s="1404"/>
      <c r="BS20" s="1404"/>
      <c r="BT20" s="1404"/>
      <c r="BU20" s="1228">
        <f t="shared" si="3"/>
        <v>5</v>
      </c>
    </row>
    <row r="21" spans="1:75" s="25" customFormat="1" ht="14.45" customHeight="1" x14ac:dyDescent="0.25">
      <c r="A21" s="1258" t="s">
        <v>435</v>
      </c>
      <c r="B21" s="1248" t="s">
        <v>589</v>
      </c>
      <c r="C21" s="843"/>
      <c r="D21" s="843"/>
      <c r="E21" s="843"/>
      <c r="F21" s="843"/>
      <c r="G21" s="843"/>
      <c r="H21" s="863"/>
      <c r="I21" s="863"/>
      <c r="J21" s="863"/>
      <c r="K21" s="863"/>
      <c r="L21" s="863"/>
      <c r="M21" s="860"/>
      <c r="N21" s="860"/>
      <c r="O21" s="860"/>
      <c r="P21" s="844">
        <f>SUM(P16:P20)</f>
        <v>71</v>
      </c>
      <c r="Q21" s="844">
        <f t="shared" ref="Q21:AC21" si="6">SUM(Q16:Q20)</f>
        <v>-1</v>
      </c>
      <c r="R21" s="844">
        <f t="shared" si="6"/>
        <v>-2</v>
      </c>
      <c r="S21" s="844">
        <f t="shared" si="6"/>
        <v>-1</v>
      </c>
      <c r="T21" s="844">
        <f t="shared" si="6"/>
        <v>-3</v>
      </c>
      <c r="U21" s="844">
        <f t="shared" si="6"/>
        <v>2</v>
      </c>
      <c r="V21" s="844">
        <f t="shared" si="6"/>
        <v>-3</v>
      </c>
      <c r="W21" s="844">
        <f t="shared" si="6"/>
        <v>-4</v>
      </c>
      <c r="X21" s="844">
        <f t="shared" si="6"/>
        <v>-2</v>
      </c>
      <c r="Y21" s="844">
        <f t="shared" si="6"/>
        <v>-1</v>
      </c>
      <c r="Z21" s="844">
        <f t="shared" si="6"/>
        <v>-1</v>
      </c>
      <c r="AA21" s="844">
        <f t="shared" si="6"/>
        <v>-1</v>
      </c>
      <c r="AB21" s="844">
        <f t="shared" si="6"/>
        <v>-2</v>
      </c>
      <c r="AC21" s="844">
        <f t="shared" si="6"/>
        <v>1</v>
      </c>
      <c r="AD21" s="844">
        <f>SUM(P21:AC21)</f>
        <v>53</v>
      </c>
      <c r="AE21" s="844"/>
      <c r="AF21" s="844"/>
      <c r="AG21" s="844"/>
      <c r="AH21" s="844">
        <f t="shared" si="0"/>
        <v>71</v>
      </c>
      <c r="AI21" s="844">
        <f t="shared" ref="AI21:AP21" si="7">SUM(AI16:AI20)</f>
        <v>0</v>
      </c>
      <c r="AJ21" s="844">
        <f t="shared" si="7"/>
        <v>-1</v>
      </c>
      <c r="AK21" s="844">
        <f t="shared" si="7"/>
        <v>0</v>
      </c>
      <c r="AL21" s="844">
        <f t="shared" si="7"/>
        <v>-2</v>
      </c>
      <c r="AM21" s="844">
        <f t="shared" si="7"/>
        <v>0</v>
      </c>
      <c r="AN21" s="844">
        <f t="shared" si="7"/>
        <v>-1</v>
      </c>
      <c r="AO21" s="844">
        <f t="shared" si="7"/>
        <v>-3</v>
      </c>
      <c r="AP21" s="844">
        <f t="shared" si="7"/>
        <v>2</v>
      </c>
      <c r="AQ21" s="844">
        <f>SUM(AQ16:AQ20)</f>
        <v>-3</v>
      </c>
      <c r="AR21" s="844">
        <f t="shared" ref="AR21:AX21" si="8">SUM(AR16:AR20)</f>
        <v>-4</v>
      </c>
      <c r="AS21" s="844">
        <f t="shared" si="8"/>
        <v>-2</v>
      </c>
      <c r="AT21" s="844">
        <f t="shared" si="8"/>
        <v>-1</v>
      </c>
      <c r="AU21" s="844">
        <f t="shared" si="8"/>
        <v>-1</v>
      </c>
      <c r="AV21" s="844">
        <f t="shared" si="8"/>
        <v>-1</v>
      </c>
      <c r="AW21" s="844">
        <f t="shared" si="8"/>
        <v>-2</v>
      </c>
      <c r="AX21" s="844">
        <f t="shared" si="8"/>
        <v>1</v>
      </c>
      <c r="AY21" s="844">
        <f>SUM(AH21:AX21)</f>
        <v>53</v>
      </c>
      <c r="AZ21" s="844"/>
      <c r="BA21" s="844"/>
      <c r="BB21" s="844"/>
      <c r="BC21" s="864">
        <f t="shared" si="2"/>
        <v>71</v>
      </c>
      <c r="BD21" s="864">
        <f>SUM(BD16:BD20)</f>
        <v>0</v>
      </c>
      <c r="BE21" s="864">
        <f>SUM(BE16:BE20)</f>
        <v>-1</v>
      </c>
      <c r="BF21" s="864">
        <f t="shared" ref="BF21:BT21" si="9">SUM(BF16:BF20)</f>
        <v>0</v>
      </c>
      <c r="BG21" s="864">
        <f t="shared" si="9"/>
        <v>-2</v>
      </c>
      <c r="BH21" s="864">
        <f t="shared" si="9"/>
        <v>0</v>
      </c>
      <c r="BI21" s="864">
        <f t="shared" si="9"/>
        <v>-1</v>
      </c>
      <c r="BJ21" s="864">
        <f t="shared" si="9"/>
        <v>-3</v>
      </c>
      <c r="BK21" s="864">
        <f t="shared" si="9"/>
        <v>2</v>
      </c>
      <c r="BL21" s="864">
        <f t="shared" si="9"/>
        <v>0</v>
      </c>
      <c r="BM21" s="864">
        <f t="shared" si="9"/>
        <v>-3</v>
      </c>
      <c r="BN21" s="864">
        <f t="shared" si="9"/>
        <v>-4</v>
      </c>
      <c r="BO21" s="864">
        <f t="shared" si="9"/>
        <v>-2</v>
      </c>
      <c r="BP21" s="864">
        <f t="shared" si="9"/>
        <v>-1</v>
      </c>
      <c r="BQ21" s="864">
        <f t="shared" si="9"/>
        <v>-1</v>
      </c>
      <c r="BR21" s="864">
        <f t="shared" si="9"/>
        <v>-1</v>
      </c>
      <c r="BS21" s="864">
        <f t="shared" si="9"/>
        <v>-2</v>
      </c>
      <c r="BT21" s="864">
        <f t="shared" si="9"/>
        <v>1</v>
      </c>
      <c r="BU21" s="1228">
        <f t="shared" si="3"/>
        <v>53</v>
      </c>
    </row>
    <row r="22" spans="1:75" s="15" customFormat="1" ht="13.5" customHeight="1" x14ac:dyDescent="0.25">
      <c r="A22" s="1260"/>
      <c r="B22" s="790"/>
      <c r="C22" s="791"/>
      <c r="D22" s="791"/>
      <c r="E22" s="791"/>
      <c r="F22" s="791"/>
      <c r="G22" s="791"/>
      <c r="H22" s="792"/>
      <c r="I22" s="792"/>
      <c r="J22" s="792"/>
      <c r="K22" s="792"/>
      <c r="L22" s="792"/>
      <c r="M22" s="793"/>
      <c r="N22" s="793"/>
      <c r="O22" s="793"/>
      <c r="P22" s="793"/>
      <c r="Q22" s="793"/>
      <c r="R22" s="793"/>
      <c r="S22" s="793"/>
      <c r="T22" s="793"/>
      <c r="U22" s="793"/>
      <c r="V22" s="793"/>
      <c r="W22" s="793"/>
      <c r="X22" s="793"/>
      <c r="Y22" s="793"/>
      <c r="Z22" s="793"/>
      <c r="AA22" s="793"/>
      <c r="AB22" s="793"/>
      <c r="AC22" s="793"/>
      <c r="AD22" s="793"/>
      <c r="AE22" s="793"/>
      <c r="AF22" s="793"/>
      <c r="AG22" s="793"/>
      <c r="AH22" s="793"/>
      <c r="AI22" s="793"/>
      <c r="AJ22" s="793"/>
      <c r="AK22" s="793"/>
      <c r="AL22" s="793"/>
      <c r="AM22" s="793"/>
      <c r="AN22" s="793"/>
      <c r="AO22" s="793"/>
      <c r="AP22" s="793"/>
      <c r="AQ22" s="793"/>
      <c r="AR22" s="793"/>
      <c r="AS22" s="793"/>
      <c r="AT22" s="793"/>
      <c r="AU22" s="793"/>
      <c r="AV22" s="793"/>
      <c r="AW22" s="793"/>
      <c r="AX22" s="793"/>
      <c r="AY22" s="793"/>
      <c r="AZ22" s="793"/>
      <c r="BA22" s="793"/>
      <c r="BB22" s="793"/>
      <c r="BC22" s="793"/>
      <c r="BD22" s="793"/>
      <c r="BE22" s="793"/>
      <c r="BF22" s="793"/>
      <c r="BG22" s="793"/>
      <c r="BH22" s="793"/>
      <c r="BI22" s="793"/>
      <c r="BJ22" s="793"/>
      <c r="BK22" s="793"/>
      <c r="BL22" s="793"/>
      <c r="BM22" s="793"/>
      <c r="BN22" s="793"/>
      <c r="BO22" s="793"/>
      <c r="BP22" s="793"/>
      <c r="BQ22" s="793"/>
      <c r="BR22" s="793"/>
      <c r="BS22" s="793"/>
      <c r="BT22" s="793"/>
      <c r="BU22" s="932"/>
      <c r="BV22" s="357"/>
    </row>
    <row r="23" spans="1:75" ht="12.75" customHeight="1" x14ac:dyDescent="0.25">
      <c r="A23" s="1256"/>
      <c r="B23" s="776"/>
      <c r="C23" s="777"/>
      <c r="D23" s="777"/>
      <c r="E23" s="777"/>
      <c r="F23" s="777"/>
      <c r="G23" s="777"/>
      <c r="H23" s="778"/>
      <c r="I23" s="778"/>
      <c r="J23" s="778"/>
      <c r="K23" s="778"/>
      <c r="L23" s="778"/>
      <c r="M23" s="794"/>
      <c r="N23" s="794"/>
      <c r="O23" s="794"/>
      <c r="P23" s="794"/>
      <c r="Q23" s="794"/>
      <c r="R23" s="794"/>
      <c r="S23" s="794"/>
      <c r="T23" s="794"/>
      <c r="U23" s="794"/>
      <c r="V23" s="794"/>
      <c r="W23" s="794"/>
      <c r="X23" s="794"/>
      <c r="Y23" s="794"/>
      <c r="Z23" s="794"/>
      <c r="AA23" s="794"/>
      <c r="AB23" s="794"/>
      <c r="AC23" s="794"/>
      <c r="AD23" s="779"/>
      <c r="AE23" s="779"/>
      <c r="AF23" s="779"/>
      <c r="AG23" s="779"/>
      <c r="AH23" s="779"/>
      <c r="AI23" s="779"/>
      <c r="AJ23" s="779"/>
      <c r="AK23" s="779"/>
      <c r="AL23" s="779"/>
      <c r="AM23" s="779"/>
      <c r="AN23" s="779"/>
      <c r="AO23" s="779"/>
      <c r="AP23" s="779"/>
      <c r="AQ23" s="779"/>
      <c r="AR23" s="779"/>
      <c r="AS23" s="779"/>
      <c r="AT23" s="779"/>
      <c r="AU23" s="779"/>
      <c r="AV23" s="779"/>
      <c r="AW23" s="779"/>
      <c r="AX23" s="779"/>
      <c r="AY23" s="779"/>
      <c r="AZ23" s="779"/>
      <c r="BA23" s="779"/>
      <c r="BB23" s="779"/>
      <c r="BC23" s="779"/>
      <c r="BD23" s="779"/>
      <c r="BE23" s="779"/>
      <c r="BF23" s="779"/>
      <c r="BG23" s="779"/>
      <c r="BH23" s="779"/>
      <c r="BI23" s="779"/>
      <c r="BJ23" s="779"/>
      <c r="BK23" s="779"/>
      <c r="BL23" s="779"/>
      <c r="BM23" s="779"/>
      <c r="BN23" s="779"/>
      <c r="BO23" s="779"/>
      <c r="BP23" s="779"/>
      <c r="BQ23" s="779"/>
      <c r="BR23" s="779"/>
      <c r="BS23" s="779"/>
      <c r="BT23" s="779"/>
      <c r="BU23" s="933"/>
    </row>
    <row r="24" spans="1:75" s="15" customFormat="1" ht="27" customHeight="1" x14ac:dyDescent="0.25">
      <c r="A24" s="1257" t="s">
        <v>464</v>
      </c>
      <c r="B24" s="854" t="s">
        <v>911</v>
      </c>
      <c r="C24" s="782"/>
      <c r="D24" s="782"/>
      <c r="E24" s="782"/>
      <c r="F24" s="782"/>
      <c r="G24" s="782"/>
      <c r="H24" s="783"/>
      <c r="I24" s="783"/>
      <c r="J24" s="783"/>
      <c r="K24" s="783"/>
      <c r="L24" s="783"/>
      <c r="M24" s="783"/>
      <c r="N24" s="783"/>
      <c r="O24" s="783"/>
      <c r="P24" s="783"/>
      <c r="Q24" s="783"/>
      <c r="R24" s="783"/>
      <c r="S24" s="783"/>
      <c r="T24" s="783"/>
      <c r="U24" s="783"/>
      <c r="V24" s="783"/>
      <c r="W24" s="783"/>
      <c r="X24" s="783"/>
      <c r="Y24" s="783"/>
      <c r="Z24" s="783"/>
      <c r="AA24" s="783"/>
      <c r="AB24" s="783"/>
      <c r="AC24" s="783"/>
      <c r="AD24" s="783"/>
      <c r="AE24" s="783"/>
      <c r="AF24" s="783"/>
      <c r="AG24" s="783"/>
      <c r="AH24" s="779"/>
      <c r="AI24" s="779"/>
      <c r="AJ24" s="779"/>
      <c r="AK24" s="779"/>
      <c r="AL24" s="779"/>
      <c r="AM24" s="779"/>
      <c r="AN24" s="779"/>
      <c r="AO24" s="779"/>
      <c r="AP24" s="779"/>
      <c r="AQ24" s="779"/>
      <c r="AR24" s="779"/>
      <c r="AS24" s="779"/>
      <c r="AT24" s="779"/>
      <c r="AU24" s="779"/>
      <c r="AV24" s="779"/>
      <c r="AW24" s="779"/>
      <c r="AX24" s="779"/>
      <c r="AY24" s="779"/>
      <c r="AZ24" s="779"/>
      <c r="BA24" s="779"/>
      <c r="BB24" s="779"/>
      <c r="BC24" s="779"/>
      <c r="BD24" s="779"/>
      <c r="BE24" s="779"/>
      <c r="BF24" s="779"/>
      <c r="BG24" s="779"/>
      <c r="BH24" s="779"/>
      <c r="BI24" s="779"/>
      <c r="BJ24" s="779"/>
      <c r="BK24" s="779"/>
      <c r="BL24" s="779"/>
      <c r="BM24" s="779"/>
      <c r="BN24" s="779"/>
      <c r="BO24" s="779"/>
      <c r="BP24" s="779"/>
      <c r="BQ24" s="779"/>
      <c r="BR24" s="779"/>
      <c r="BS24" s="779"/>
      <c r="BT24" s="779"/>
      <c r="BU24" s="940"/>
    </row>
    <row r="25" spans="1:75" s="25" customFormat="1" ht="27.75" customHeight="1" x14ac:dyDescent="0.25">
      <c r="A25" s="1259" t="s">
        <v>465</v>
      </c>
      <c r="B25" s="1249" t="s">
        <v>807</v>
      </c>
      <c r="C25" s="859"/>
      <c r="D25" s="859"/>
      <c r="E25" s="859"/>
      <c r="F25" s="859"/>
      <c r="G25" s="859"/>
      <c r="H25" s="860"/>
      <c r="I25" s="860"/>
      <c r="J25" s="860"/>
      <c r="K25" s="860"/>
      <c r="L25" s="860"/>
      <c r="M25" s="844"/>
      <c r="N25" s="844"/>
      <c r="O25" s="844"/>
      <c r="P25" s="860">
        <v>6</v>
      </c>
      <c r="Q25" s="860"/>
      <c r="R25" s="860"/>
      <c r="S25" s="860"/>
      <c r="T25" s="860"/>
      <c r="U25" s="860"/>
      <c r="V25" s="860"/>
      <c r="W25" s="860"/>
      <c r="X25" s="860"/>
      <c r="Y25" s="860"/>
      <c r="Z25" s="860"/>
      <c r="AA25" s="860"/>
      <c r="AB25" s="860"/>
      <c r="AC25" s="860"/>
      <c r="AD25" s="844">
        <f t="shared" ref="AD25:AD35" si="10">P25</f>
        <v>6</v>
      </c>
      <c r="AE25" s="860"/>
      <c r="AF25" s="860"/>
      <c r="AG25" s="860"/>
      <c r="AH25" s="844">
        <f t="shared" ref="AH25:AH34" si="11">C25+K25+P25</f>
        <v>6</v>
      </c>
      <c r="AI25" s="844"/>
      <c r="AJ25" s="844"/>
      <c r="AK25" s="844"/>
      <c r="AL25" s="844"/>
      <c r="AM25" s="844"/>
      <c r="AN25" s="844"/>
      <c r="AO25" s="844"/>
      <c r="AP25" s="844"/>
      <c r="AQ25" s="844"/>
      <c r="AR25" s="844"/>
      <c r="AS25" s="844"/>
      <c r="AT25" s="844"/>
      <c r="AU25" s="844"/>
      <c r="AV25" s="844"/>
      <c r="AW25" s="844"/>
      <c r="AX25" s="844"/>
      <c r="AY25" s="844">
        <f t="shared" ref="AY25:AY35" si="12">H25+M25+AD25</f>
        <v>6</v>
      </c>
      <c r="AZ25" s="844"/>
      <c r="BA25" s="844"/>
      <c r="BB25" s="844"/>
      <c r="BC25" s="844">
        <f t="shared" ref="BC25:BC35" si="13">C25+K25+P25+AE25/2</f>
        <v>6</v>
      </c>
      <c r="BD25" s="844"/>
      <c r="BE25" s="844"/>
      <c r="BF25" s="844"/>
      <c r="BG25" s="844"/>
      <c r="BH25" s="844"/>
      <c r="BI25" s="844"/>
      <c r="BJ25" s="844"/>
      <c r="BK25" s="844"/>
      <c r="BL25" s="844"/>
      <c r="BM25" s="1404"/>
      <c r="BN25" s="1404"/>
      <c r="BO25" s="1404"/>
      <c r="BP25" s="1404"/>
      <c r="BQ25" s="1404"/>
      <c r="BR25" s="1404"/>
      <c r="BS25" s="1404"/>
      <c r="BT25" s="1404"/>
      <c r="BU25" s="1229">
        <f t="shared" ref="BU25:BU35" si="14">H25+M25+AD25+AG25/2</f>
        <v>6</v>
      </c>
    </row>
    <row r="26" spans="1:75" s="25" customFormat="1" ht="14.45" customHeight="1" x14ac:dyDescent="0.25">
      <c r="A26" s="1259" t="s">
        <v>466</v>
      </c>
      <c r="B26" s="1249" t="s">
        <v>590</v>
      </c>
      <c r="C26" s="859"/>
      <c r="D26" s="859"/>
      <c r="E26" s="859"/>
      <c r="F26" s="859"/>
      <c r="G26" s="859"/>
      <c r="H26" s="860"/>
      <c r="I26" s="860"/>
      <c r="J26" s="860"/>
      <c r="K26" s="860"/>
      <c r="L26" s="860"/>
      <c r="M26" s="860"/>
      <c r="N26" s="860"/>
      <c r="O26" s="860"/>
      <c r="P26" s="860">
        <v>1</v>
      </c>
      <c r="Q26" s="860"/>
      <c r="R26" s="860"/>
      <c r="S26" s="860"/>
      <c r="T26" s="860"/>
      <c r="U26" s="860"/>
      <c r="V26" s="860"/>
      <c r="W26" s="860"/>
      <c r="X26" s="860"/>
      <c r="Y26" s="860"/>
      <c r="Z26" s="860"/>
      <c r="AA26" s="860"/>
      <c r="AB26" s="860"/>
      <c r="AC26" s="860"/>
      <c r="AD26" s="844">
        <f t="shared" si="10"/>
        <v>1</v>
      </c>
      <c r="AE26" s="860"/>
      <c r="AF26" s="860"/>
      <c r="AG26" s="860"/>
      <c r="AH26" s="844">
        <f t="shared" si="11"/>
        <v>1</v>
      </c>
      <c r="AI26" s="844"/>
      <c r="AJ26" s="844"/>
      <c r="AK26" s="844"/>
      <c r="AL26" s="844"/>
      <c r="AM26" s="844"/>
      <c r="AN26" s="844"/>
      <c r="AO26" s="844"/>
      <c r="AP26" s="844"/>
      <c r="AQ26" s="844"/>
      <c r="AR26" s="844"/>
      <c r="AS26" s="844"/>
      <c r="AT26" s="844"/>
      <c r="AU26" s="844"/>
      <c r="AV26" s="844"/>
      <c r="AW26" s="844"/>
      <c r="AX26" s="844"/>
      <c r="AY26" s="844">
        <f t="shared" si="12"/>
        <v>1</v>
      </c>
      <c r="AZ26" s="844"/>
      <c r="BA26" s="844"/>
      <c r="BB26" s="844"/>
      <c r="BC26" s="844">
        <f t="shared" si="13"/>
        <v>1</v>
      </c>
      <c r="BD26" s="844"/>
      <c r="BE26" s="844"/>
      <c r="BF26" s="844"/>
      <c r="BG26" s="844"/>
      <c r="BH26" s="844"/>
      <c r="BI26" s="844"/>
      <c r="BJ26" s="844"/>
      <c r="BK26" s="844"/>
      <c r="BL26" s="844"/>
      <c r="BM26" s="1404"/>
      <c r="BN26" s="1404"/>
      <c r="BO26" s="1404"/>
      <c r="BP26" s="1404"/>
      <c r="BQ26" s="1404"/>
      <c r="BR26" s="1404"/>
      <c r="BS26" s="1404"/>
      <c r="BT26" s="1404"/>
      <c r="BU26" s="1229">
        <f t="shared" si="14"/>
        <v>1</v>
      </c>
    </row>
    <row r="27" spans="1:75" s="25" customFormat="1" ht="14.25" customHeight="1" x14ac:dyDescent="0.25">
      <c r="A27" s="1259" t="s">
        <v>467</v>
      </c>
      <c r="B27" s="1249" t="s">
        <v>801</v>
      </c>
      <c r="C27" s="859"/>
      <c r="D27" s="859"/>
      <c r="E27" s="859"/>
      <c r="F27" s="859"/>
      <c r="G27" s="859"/>
      <c r="H27" s="860"/>
      <c r="I27" s="860"/>
      <c r="J27" s="860"/>
      <c r="K27" s="860"/>
      <c r="L27" s="860"/>
      <c r="M27" s="860"/>
      <c r="N27" s="860"/>
      <c r="O27" s="860"/>
      <c r="P27" s="860">
        <v>31</v>
      </c>
      <c r="Q27" s="860"/>
      <c r="R27" s="860"/>
      <c r="S27" s="860"/>
      <c r="T27" s="860"/>
      <c r="U27" s="860"/>
      <c r="V27" s="860"/>
      <c r="W27" s="860"/>
      <c r="X27" s="860"/>
      <c r="Y27" s="860"/>
      <c r="Z27" s="860"/>
      <c r="AA27" s="860"/>
      <c r="AB27" s="860"/>
      <c r="AC27" s="860"/>
      <c r="AD27" s="844">
        <f t="shared" si="10"/>
        <v>31</v>
      </c>
      <c r="AE27" s="860"/>
      <c r="AF27" s="860"/>
      <c r="AG27" s="860"/>
      <c r="AH27" s="844">
        <f t="shared" si="11"/>
        <v>31</v>
      </c>
      <c r="AI27" s="844"/>
      <c r="AJ27" s="844"/>
      <c r="AK27" s="844"/>
      <c r="AL27" s="844"/>
      <c r="AM27" s="844"/>
      <c r="AN27" s="844"/>
      <c r="AO27" s="844"/>
      <c r="AP27" s="844"/>
      <c r="AQ27" s="844"/>
      <c r="AR27" s="844"/>
      <c r="AS27" s="844"/>
      <c r="AT27" s="844"/>
      <c r="AU27" s="844"/>
      <c r="AV27" s="844"/>
      <c r="AW27" s="844"/>
      <c r="AX27" s="844"/>
      <c r="AY27" s="844">
        <f t="shared" si="12"/>
        <v>31</v>
      </c>
      <c r="AZ27" s="844"/>
      <c r="BA27" s="844"/>
      <c r="BB27" s="844"/>
      <c r="BC27" s="844">
        <f t="shared" si="13"/>
        <v>31</v>
      </c>
      <c r="BD27" s="844"/>
      <c r="BE27" s="844"/>
      <c r="BF27" s="844"/>
      <c r="BG27" s="844"/>
      <c r="BH27" s="844"/>
      <c r="BI27" s="844"/>
      <c r="BJ27" s="844"/>
      <c r="BK27" s="844"/>
      <c r="BL27" s="844"/>
      <c r="BM27" s="1404"/>
      <c r="BN27" s="1404"/>
      <c r="BO27" s="1404"/>
      <c r="BP27" s="1404"/>
      <c r="BQ27" s="1404"/>
      <c r="BR27" s="1404"/>
      <c r="BS27" s="1404"/>
      <c r="BT27" s="1404"/>
      <c r="BU27" s="1229">
        <f t="shared" si="14"/>
        <v>31</v>
      </c>
    </row>
    <row r="28" spans="1:75" s="1246" customFormat="1" ht="29.25" customHeight="1" x14ac:dyDescent="0.2">
      <c r="A28" s="1261" t="s">
        <v>468</v>
      </c>
      <c r="B28" s="1250" t="s">
        <v>802</v>
      </c>
      <c r="C28" s="1244"/>
      <c r="D28" s="1244"/>
      <c r="E28" s="1244"/>
      <c r="F28" s="1244"/>
      <c r="G28" s="1244"/>
      <c r="H28" s="861"/>
      <c r="I28" s="861"/>
      <c r="J28" s="861"/>
      <c r="K28" s="861"/>
      <c r="L28" s="861"/>
      <c r="M28" s="861"/>
      <c r="N28" s="861"/>
      <c r="O28" s="861"/>
      <c r="P28" s="861">
        <v>2</v>
      </c>
      <c r="Q28" s="861"/>
      <c r="R28" s="861"/>
      <c r="S28" s="861"/>
      <c r="T28" s="861"/>
      <c r="U28" s="861"/>
      <c r="V28" s="861"/>
      <c r="W28" s="861"/>
      <c r="X28" s="861"/>
      <c r="Y28" s="861"/>
      <c r="Z28" s="861"/>
      <c r="AA28" s="861"/>
      <c r="AB28" s="861"/>
      <c r="AC28" s="861"/>
      <c r="AD28" s="862">
        <f t="shared" si="10"/>
        <v>2</v>
      </c>
      <c r="AE28" s="861"/>
      <c r="AF28" s="861"/>
      <c r="AG28" s="861"/>
      <c r="AH28" s="862">
        <f t="shared" si="11"/>
        <v>2</v>
      </c>
      <c r="AI28" s="862"/>
      <c r="AJ28" s="862"/>
      <c r="AK28" s="862"/>
      <c r="AL28" s="862"/>
      <c r="AM28" s="862"/>
      <c r="AN28" s="862"/>
      <c r="AO28" s="862"/>
      <c r="AP28" s="862"/>
      <c r="AQ28" s="862"/>
      <c r="AR28" s="862"/>
      <c r="AS28" s="862"/>
      <c r="AT28" s="862"/>
      <c r="AU28" s="862"/>
      <c r="AV28" s="862"/>
      <c r="AW28" s="862"/>
      <c r="AX28" s="862"/>
      <c r="AY28" s="862">
        <f t="shared" si="12"/>
        <v>2</v>
      </c>
      <c r="AZ28" s="862"/>
      <c r="BA28" s="862"/>
      <c r="BB28" s="862"/>
      <c r="BC28" s="862">
        <f t="shared" si="13"/>
        <v>2</v>
      </c>
      <c r="BD28" s="862"/>
      <c r="BE28" s="862"/>
      <c r="BF28" s="862"/>
      <c r="BG28" s="862"/>
      <c r="BH28" s="862"/>
      <c r="BI28" s="862"/>
      <c r="BJ28" s="862"/>
      <c r="BK28" s="862"/>
      <c r="BL28" s="862"/>
      <c r="BM28" s="1406"/>
      <c r="BN28" s="1406"/>
      <c r="BO28" s="1406"/>
      <c r="BP28" s="1406"/>
      <c r="BQ28" s="1406"/>
      <c r="BR28" s="1406"/>
      <c r="BS28" s="1406"/>
      <c r="BT28" s="1406"/>
      <c r="BU28" s="1245">
        <f t="shared" si="14"/>
        <v>2</v>
      </c>
    </row>
    <row r="29" spans="1:75" s="25" customFormat="1" ht="14.45" customHeight="1" x14ac:dyDescent="0.25">
      <c r="A29" s="1259" t="s">
        <v>469</v>
      </c>
      <c r="B29" s="1249" t="s">
        <v>605</v>
      </c>
      <c r="C29" s="859"/>
      <c r="D29" s="859"/>
      <c r="E29" s="859"/>
      <c r="F29" s="859"/>
      <c r="G29" s="859"/>
      <c r="H29" s="860"/>
      <c r="I29" s="860"/>
      <c r="J29" s="860"/>
      <c r="K29" s="860"/>
      <c r="L29" s="860"/>
      <c r="M29" s="860"/>
      <c r="N29" s="860"/>
      <c r="O29" s="860"/>
      <c r="P29" s="860">
        <v>2</v>
      </c>
      <c r="Q29" s="860"/>
      <c r="R29" s="860"/>
      <c r="S29" s="860"/>
      <c r="T29" s="860"/>
      <c r="U29" s="860"/>
      <c r="V29" s="860"/>
      <c r="W29" s="860"/>
      <c r="X29" s="860"/>
      <c r="Y29" s="860"/>
      <c r="Z29" s="860"/>
      <c r="AA29" s="860"/>
      <c r="AB29" s="860"/>
      <c r="AC29" s="860"/>
      <c r="AD29" s="844">
        <f t="shared" si="10"/>
        <v>2</v>
      </c>
      <c r="AE29" s="860"/>
      <c r="AF29" s="860"/>
      <c r="AG29" s="860"/>
      <c r="AH29" s="844">
        <f t="shared" si="11"/>
        <v>2</v>
      </c>
      <c r="AI29" s="844"/>
      <c r="AJ29" s="844"/>
      <c r="AK29" s="844"/>
      <c r="AL29" s="844"/>
      <c r="AM29" s="844"/>
      <c r="AN29" s="844"/>
      <c r="AO29" s="844"/>
      <c r="AP29" s="844"/>
      <c r="AQ29" s="844"/>
      <c r="AR29" s="844"/>
      <c r="AS29" s="844"/>
      <c r="AT29" s="844"/>
      <c r="AU29" s="844"/>
      <c r="AV29" s="844"/>
      <c r="AW29" s="844"/>
      <c r="AX29" s="844"/>
      <c r="AY29" s="844">
        <f t="shared" si="12"/>
        <v>2</v>
      </c>
      <c r="AZ29" s="844"/>
      <c r="BA29" s="844"/>
      <c r="BB29" s="844"/>
      <c r="BC29" s="844">
        <f t="shared" si="13"/>
        <v>2</v>
      </c>
      <c r="BD29" s="844"/>
      <c r="BE29" s="844"/>
      <c r="BF29" s="844"/>
      <c r="BG29" s="844"/>
      <c r="BH29" s="844"/>
      <c r="BI29" s="844"/>
      <c r="BJ29" s="844"/>
      <c r="BK29" s="844"/>
      <c r="BL29" s="844"/>
      <c r="BM29" s="1404"/>
      <c r="BN29" s="1404"/>
      <c r="BO29" s="1404"/>
      <c r="BP29" s="1404"/>
      <c r="BQ29" s="1404"/>
      <c r="BR29" s="1404"/>
      <c r="BS29" s="1404"/>
      <c r="BT29" s="1404"/>
      <c r="BU29" s="1229">
        <f t="shared" si="14"/>
        <v>2</v>
      </c>
    </row>
    <row r="30" spans="1:75" s="25" customFormat="1" ht="14.45" customHeight="1" x14ac:dyDescent="0.25">
      <c r="A30" s="1259" t="s">
        <v>470</v>
      </c>
      <c r="B30" s="1249" t="s">
        <v>591</v>
      </c>
      <c r="C30" s="859"/>
      <c r="D30" s="859"/>
      <c r="E30" s="859"/>
      <c r="F30" s="859"/>
      <c r="G30" s="859"/>
      <c r="H30" s="860"/>
      <c r="I30" s="860"/>
      <c r="J30" s="860"/>
      <c r="K30" s="860"/>
      <c r="L30" s="860"/>
      <c r="M30" s="860"/>
      <c r="N30" s="860"/>
      <c r="O30" s="860"/>
      <c r="P30" s="860">
        <v>2</v>
      </c>
      <c r="Q30" s="860"/>
      <c r="R30" s="860"/>
      <c r="S30" s="860"/>
      <c r="T30" s="860"/>
      <c r="U30" s="860"/>
      <c r="V30" s="860"/>
      <c r="W30" s="860"/>
      <c r="X30" s="860"/>
      <c r="Y30" s="860"/>
      <c r="Z30" s="860"/>
      <c r="AA30" s="860"/>
      <c r="AB30" s="860"/>
      <c r="AC30" s="860"/>
      <c r="AD30" s="844">
        <f t="shared" si="10"/>
        <v>2</v>
      </c>
      <c r="AE30" s="860"/>
      <c r="AF30" s="860"/>
      <c r="AG30" s="860"/>
      <c r="AH30" s="844">
        <f t="shared" si="11"/>
        <v>2</v>
      </c>
      <c r="AI30" s="844"/>
      <c r="AJ30" s="844"/>
      <c r="AK30" s="844"/>
      <c r="AL30" s="844"/>
      <c r="AM30" s="844"/>
      <c r="AN30" s="844"/>
      <c r="AO30" s="844"/>
      <c r="AP30" s="844"/>
      <c r="AQ30" s="844"/>
      <c r="AR30" s="844"/>
      <c r="AS30" s="844"/>
      <c r="AT30" s="844"/>
      <c r="AU30" s="844"/>
      <c r="AV30" s="844"/>
      <c r="AW30" s="844"/>
      <c r="AX30" s="844"/>
      <c r="AY30" s="844">
        <f t="shared" si="12"/>
        <v>2</v>
      </c>
      <c r="AZ30" s="844"/>
      <c r="BA30" s="844"/>
      <c r="BB30" s="844"/>
      <c r="BC30" s="844">
        <f t="shared" si="13"/>
        <v>2</v>
      </c>
      <c r="BD30" s="844"/>
      <c r="BE30" s="844"/>
      <c r="BF30" s="844"/>
      <c r="BG30" s="844"/>
      <c r="BH30" s="844"/>
      <c r="BI30" s="844"/>
      <c r="BJ30" s="844"/>
      <c r="BK30" s="844"/>
      <c r="BL30" s="844"/>
      <c r="BM30" s="1404"/>
      <c r="BN30" s="1404"/>
      <c r="BO30" s="1404"/>
      <c r="BP30" s="1404"/>
      <c r="BQ30" s="1404"/>
      <c r="BR30" s="1404"/>
      <c r="BS30" s="1404"/>
      <c r="BT30" s="1404"/>
      <c r="BU30" s="1229">
        <f t="shared" si="14"/>
        <v>2</v>
      </c>
      <c r="BW30" s="26"/>
    </row>
    <row r="31" spans="1:75" s="25" customFormat="1" ht="14.45" customHeight="1" x14ac:dyDescent="0.25">
      <c r="A31" s="1259" t="s">
        <v>471</v>
      </c>
      <c r="B31" s="1249" t="s">
        <v>592</v>
      </c>
      <c r="C31" s="859"/>
      <c r="D31" s="859"/>
      <c r="E31" s="859"/>
      <c r="F31" s="859"/>
      <c r="G31" s="859"/>
      <c r="H31" s="860"/>
      <c r="I31" s="860"/>
      <c r="J31" s="860"/>
      <c r="K31" s="860"/>
      <c r="L31" s="860"/>
      <c r="M31" s="860"/>
      <c r="N31" s="860"/>
      <c r="O31" s="860"/>
      <c r="P31" s="860">
        <v>5</v>
      </c>
      <c r="Q31" s="860"/>
      <c r="R31" s="860"/>
      <c r="S31" s="860"/>
      <c r="T31" s="860"/>
      <c r="U31" s="860"/>
      <c r="V31" s="860"/>
      <c r="W31" s="860"/>
      <c r="X31" s="860"/>
      <c r="Y31" s="860"/>
      <c r="Z31" s="860"/>
      <c r="AA31" s="860"/>
      <c r="AB31" s="860"/>
      <c r="AC31" s="860"/>
      <c r="AD31" s="844">
        <f t="shared" si="10"/>
        <v>5</v>
      </c>
      <c r="AE31" s="860"/>
      <c r="AF31" s="860"/>
      <c r="AG31" s="860"/>
      <c r="AH31" s="844">
        <f t="shared" si="11"/>
        <v>5</v>
      </c>
      <c r="AI31" s="844"/>
      <c r="AJ31" s="844"/>
      <c r="AK31" s="844"/>
      <c r="AL31" s="844"/>
      <c r="AM31" s="844"/>
      <c r="AN31" s="844"/>
      <c r="AO31" s="844"/>
      <c r="AP31" s="844"/>
      <c r="AQ31" s="844"/>
      <c r="AR31" s="844"/>
      <c r="AS31" s="844"/>
      <c r="AT31" s="844"/>
      <c r="AU31" s="844"/>
      <c r="AV31" s="844"/>
      <c r="AW31" s="844"/>
      <c r="AX31" s="844"/>
      <c r="AY31" s="844">
        <f t="shared" si="12"/>
        <v>5</v>
      </c>
      <c r="AZ31" s="844"/>
      <c r="BA31" s="844"/>
      <c r="BB31" s="844"/>
      <c r="BC31" s="844">
        <f t="shared" si="13"/>
        <v>5</v>
      </c>
      <c r="BD31" s="844"/>
      <c r="BE31" s="844"/>
      <c r="BF31" s="844"/>
      <c r="BG31" s="844"/>
      <c r="BH31" s="844"/>
      <c r="BI31" s="844"/>
      <c r="BJ31" s="844"/>
      <c r="BK31" s="844"/>
      <c r="BL31" s="844"/>
      <c r="BM31" s="1404"/>
      <c r="BN31" s="1404"/>
      <c r="BO31" s="1404"/>
      <c r="BP31" s="1404"/>
      <c r="BQ31" s="1404"/>
      <c r="BR31" s="1404"/>
      <c r="BS31" s="1404"/>
      <c r="BT31" s="1404"/>
      <c r="BU31" s="1229">
        <f t="shared" si="14"/>
        <v>5</v>
      </c>
    </row>
    <row r="32" spans="1:75" s="25" customFormat="1" ht="29.25" customHeight="1" x14ac:dyDescent="0.25">
      <c r="A32" s="1259" t="s">
        <v>472</v>
      </c>
      <c r="B32" s="1249" t="s">
        <v>1194</v>
      </c>
      <c r="C32" s="859"/>
      <c r="D32" s="859"/>
      <c r="E32" s="859"/>
      <c r="F32" s="859"/>
      <c r="G32" s="859"/>
      <c r="H32" s="860"/>
      <c r="I32" s="860"/>
      <c r="J32" s="860"/>
      <c r="K32" s="860"/>
      <c r="L32" s="860"/>
      <c r="M32" s="860"/>
      <c r="N32" s="860"/>
      <c r="O32" s="860"/>
      <c r="P32" s="860">
        <v>2</v>
      </c>
      <c r="Q32" s="860"/>
      <c r="R32" s="860"/>
      <c r="S32" s="860"/>
      <c r="T32" s="860"/>
      <c r="U32" s="860"/>
      <c r="V32" s="860"/>
      <c r="W32" s="860"/>
      <c r="X32" s="860"/>
      <c r="Y32" s="860"/>
      <c r="Z32" s="860"/>
      <c r="AA32" s="860"/>
      <c r="AB32" s="860"/>
      <c r="AC32" s="860"/>
      <c r="AD32" s="844">
        <f t="shared" si="10"/>
        <v>2</v>
      </c>
      <c r="AE32" s="860"/>
      <c r="AF32" s="860"/>
      <c r="AG32" s="860"/>
      <c r="AH32" s="844">
        <f t="shared" si="11"/>
        <v>2</v>
      </c>
      <c r="AI32" s="844"/>
      <c r="AJ32" s="844"/>
      <c r="AK32" s="844"/>
      <c r="AL32" s="844"/>
      <c r="AM32" s="844"/>
      <c r="AN32" s="844"/>
      <c r="AO32" s="844"/>
      <c r="AP32" s="844"/>
      <c r="AQ32" s="844"/>
      <c r="AR32" s="844"/>
      <c r="AS32" s="844"/>
      <c r="AT32" s="844"/>
      <c r="AU32" s="844"/>
      <c r="AV32" s="844"/>
      <c r="AW32" s="844"/>
      <c r="AX32" s="844"/>
      <c r="AY32" s="844">
        <f t="shared" si="12"/>
        <v>2</v>
      </c>
      <c r="AZ32" s="844"/>
      <c r="BA32" s="844"/>
      <c r="BB32" s="844"/>
      <c r="BC32" s="844">
        <f t="shared" si="13"/>
        <v>2</v>
      </c>
      <c r="BD32" s="844"/>
      <c r="BE32" s="844"/>
      <c r="BF32" s="844"/>
      <c r="BG32" s="844"/>
      <c r="BH32" s="844"/>
      <c r="BI32" s="844"/>
      <c r="BJ32" s="844"/>
      <c r="BK32" s="844"/>
      <c r="BL32" s="844"/>
      <c r="BM32" s="1404"/>
      <c r="BN32" s="1404"/>
      <c r="BO32" s="1404"/>
      <c r="BP32" s="1404"/>
      <c r="BQ32" s="1404"/>
      <c r="BR32" s="1404"/>
      <c r="BS32" s="1404"/>
      <c r="BT32" s="1404"/>
      <c r="BU32" s="1229">
        <f t="shared" si="14"/>
        <v>2</v>
      </c>
    </row>
    <row r="33" spans="1:73" s="1246" customFormat="1" ht="42.75" customHeight="1" x14ac:dyDescent="0.2">
      <c r="A33" s="1261" t="s">
        <v>473</v>
      </c>
      <c r="B33" s="1250" t="s">
        <v>804</v>
      </c>
      <c r="C33" s="1244"/>
      <c r="D33" s="1244"/>
      <c r="E33" s="1244"/>
      <c r="F33" s="1244"/>
      <c r="G33" s="1244"/>
      <c r="H33" s="861"/>
      <c r="I33" s="861"/>
      <c r="J33" s="861"/>
      <c r="K33" s="861"/>
      <c r="L33" s="861"/>
      <c r="M33" s="861"/>
      <c r="N33" s="861"/>
      <c r="O33" s="861"/>
      <c r="P33" s="861">
        <v>5</v>
      </c>
      <c r="Q33" s="861"/>
      <c r="R33" s="861"/>
      <c r="S33" s="861"/>
      <c r="T33" s="861"/>
      <c r="U33" s="861"/>
      <c r="V33" s="861"/>
      <c r="W33" s="861"/>
      <c r="X33" s="861"/>
      <c r="Y33" s="861"/>
      <c r="Z33" s="861"/>
      <c r="AA33" s="861"/>
      <c r="AB33" s="861"/>
      <c r="AC33" s="861"/>
      <c r="AD33" s="862">
        <f t="shared" si="10"/>
        <v>5</v>
      </c>
      <c r="AE33" s="861"/>
      <c r="AF33" s="861"/>
      <c r="AG33" s="861"/>
      <c r="AH33" s="862">
        <f t="shared" si="11"/>
        <v>5</v>
      </c>
      <c r="AI33" s="862"/>
      <c r="AJ33" s="862"/>
      <c r="AK33" s="862"/>
      <c r="AL33" s="862"/>
      <c r="AM33" s="862"/>
      <c r="AN33" s="862"/>
      <c r="AO33" s="862"/>
      <c r="AP33" s="862"/>
      <c r="AQ33" s="862"/>
      <c r="AR33" s="862"/>
      <c r="AS33" s="862"/>
      <c r="AT33" s="862"/>
      <c r="AU33" s="862"/>
      <c r="AV33" s="862"/>
      <c r="AW33" s="862"/>
      <c r="AX33" s="862"/>
      <c r="AY33" s="862">
        <f t="shared" si="12"/>
        <v>5</v>
      </c>
      <c r="AZ33" s="862"/>
      <c r="BA33" s="862"/>
      <c r="BB33" s="862"/>
      <c r="BC33" s="862">
        <f t="shared" si="13"/>
        <v>5</v>
      </c>
      <c r="BD33" s="862"/>
      <c r="BE33" s="862"/>
      <c r="BF33" s="862"/>
      <c r="BG33" s="862"/>
      <c r="BH33" s="862"/>
      <c r="BI33" s="862"/>
      <c r="BJ33" s="862"/>
      <c r="BK33" s="862"/>
      <c r="BL33" s="862"/>
      <c r="BM33" s="1406"/>
      <c r="BN33" s="1406"/>
      <c r="BO33" s="1406"/>
      <c r="BP33" s="1406"/>
      <c r="BQ33" s="1406"/>
      <c r="BR33" s="1406"/>
      <c r="BS33" s="1406"/>
      <c r="BT33" s="1406"/>
      <c r="BU33" s="1245">
        <f t="shared" si="14"/>
        <v>5</v>
      </c>
    </row>
    <row r="34" spans="1:73" s="25" customFormat="1" ht="14.25" customHeight="1" x14ac:dyDescent="0.25">
      <c r="A34" s="1259" t="s">
        <v>474</v>
      </c>
      <c r="B34" s="1249" t="s">
        <v>803</v>
      </c>
      <c r="C34" s="859"/>
      <c r="D34" s="859"/>
      <c r="E34" s="859"/>
      <c r="F34" s="859"/>
      <c r="G34" s="859"/>
      <c r="H34" s="860"/>
      <c r="I34" s="860"/>
      <c r="J34" s="860"/>
      <c r="K34" s="860"/>
      <c r="L34" s="860"/>
      <c r="M34" s="860"/>
      <c r="N34" s="860"/>
      <c r="O34" s="860"/>
      <c r="P34" s="860">
        <v>2</v>
      </c>
      <c r="Q34" s="860"/>
      <c r="R34" s="860"/>
      <c r="S34" s="860"/>
      <c r="T34" s="860"/>
      <c r="U34" s="860"/>
      <c r="V34" s="860"/>
      <c r="W34" s="860"/>
      <c r="X34" s="860"/>
      <c r="Y34" s="860"/>
      <c r="Z34" s="860"/>
      <c r="AA34" s="860"/>
      <c r="AB34" s="860"/>
      <c r="AC34" s="860"/>
      <c r="AD34" s="844">
        <f t="shared" si="10"/>
        <v>2</v>
      </c>
      <c r="AE34" s="860"/>
      <c r="AF34" s="860"/>
      <c r="AG34" s="860"/>
      <c r="AH34" s="844">
        <f t="shared" si="11"/>
        <v>2</v>
      </c>
      <c r="AI34" s="844"/>
      <c r="AJ34" s="844"/>
      <c r="AK34" s="844"/>
      <c r="AL34" s="844"/>
      <c r="AM34" s="844"/>
      <c r="AN34" s="844"/>
      <c r="AO34" s="844"/>
      <c r="AP34" s="844"/>
      <c r="AQ34" s="844"/>
      <c r="AR34" s="844"/>
      <c r="AS34" s="844"/>
      <c r="AT34" s="844"/>
      <c r="AU34" s="844"/>
      <c r="AV34" s="844"/>
      <c r="AW34" s="844"/>
      <c r="AX34" s="844"/>
      <c r="AY34" s="844">
        <f t="shared" si="12"/>
        <v>2</v>
      </c>
      <c r="AZ34" s="844"/>
      <c r="BA34" s="844"/>
      <c r="BB34" s="844"/>
      <c r="BC34" s="844">
        <f t="shared" si="13"/>
        <v>2</v>
      </c>
      <c r="BD34" s="844"/>
      <c r="BE34" s="844"/>
      <c r="BF34" s="844"/>
      <c r="BG34" s="844"/>
      <c r="BH34" s="844"/>
      <c r="BI34" s="844"/>
      <c r="BJ34" s="844"/>
      <c r="BK34" s="844"/>
      <c r="BL34" s="844"/>
      <c r="BM34" s="1404"/>
      <c r="BN34" s="1404"/>
      <c r="BO34" s="1404"/>
      <c r="BP34" s="1404"/>
      <c r="BQ34" s="1404"/>
      <c r="BR34" s="1404"/>
      <c r="BS34" s="1404"/>
      <c r="BT34" s="1404"/>
      <c r="BU34" s="1229">
        <f t="shared" si="14"/>
        <v>2</v>
      </c>
    </row>
    <row r="35" spans="1:73" s="25" customFormat="1" ht="14.25" customHeight="1" x14ac:dyDescent="0.25">
      <c r="A35" s="1258" t="s">
        <v>475</v>
      </c>
      <c r="B35" s="1248" t="s">
        <v>593</v>
      </c>
      <c r="C35" s="843"/>
      <c r="D35" s="843"/>
      <c r="E35" s="843"/>
      <c r="F35" s="843"/>
      <c r="G35" s="843"/>
      <c r="H35" s="863"/>
      <c r="I35" s="863"/>
      <c r="J35" s="863"/>
      <c r="K35" s="863"/>
      <c r="L35" s="863"/>
      <c r="M35" s="844"/>
      <c r="N35" s="844"/>
      <c r="O35" s="844"/>
      <c r="P35" s="844">
        <f>SUM(P25:P34)</f>
        <v>58</v>
      </c>
      <c r="Q35" s="844"/>
      <c r="R35" s="844"/>
      <c r="S35" s="844"/>
      <c r="T35" s="844"/>
      <c r="U35" s="844"/>
      <c r="V35" s="844"/>
      <c r="W35" s="844"/>
      <c r="X35" s="844"/>
      <c r="Y35" s="844"/>
      <c r="Z35" s="844"/>
      <c r="AA35" s="844"/>
      <c r="AB35" s="844"/>
      <c r="AC35" s="844"/>
      <c r="AD35" s="844">
        <f t="shared" si="10"/>
        <v>58</v>
      </c>
      <c r="AE35" s="844"/>
      <c r="AF35" s="844"/>
      <c r="AG35" s="844"/>
      <c r="AH35" s="844">
        <f>SUM(AH25:AH34)</f>
        <v>58</v>
      </c>
      <c r="AI35" s="844"/>
      <c r="AJ35" s="844"/>
      <c r="AK35" s="844"/>
      <c r="AL35" s="844"/>
      <c r="AM35" s="844"/>
      <c r="AN35" s="844"/>
      <c r="AO35" s="844"/>
      <c r="AP35" s="844"/>
      <c r="AQ35" s="844"/>
      <c r="AR35" s="844"/>
      <c r="AS35" s="844"/>
      <c r="AT35" s="844"/>
      <c r="AU35" s="844"/>
      <c r="AV35" s="844"/>
      <c r="AW35" s="844"/>
      <c r="AX35" s="844"/>
      <c r="AY35" s="844">
        <f t="shared" si="12"/>
        <v>58</v>
      </c>
      <c r="AZ35" s="844"/>
      <c r="BA35" s="844"/>
      <c r="BB35" s="844"/>
      <c r="BC35" s="864">
        <f t="shared" si="13"/>
        <v>58</v>
      </c>
      <c r="BD35" s="864"/>
      <c r="BE35" s="864"/>
      <c r="BF35" s="864"/>
      <c r="BG35" s="864"/>
      <c r="BH35" s="864"/>
      <c r="BI35" s="864"/>
      <c r="BJ35" s="864"/>
      <c r="BK35" s="864"/>
      <c r="BL35" s="864"/>
      <c r="BM35" s="1405"/>
      <c r="BN35" s="1405"/>
      <c r="BO35" s="1405"/>
      <c r="BP35" s="1405"/>
      <c r="BQ35" s="1405"/>
      <c r="BR35" s="1405"/>
      <c r="BS35" s="1405"/>
      <c r="BT35" s="1405"/>
      <c r="BU35" s="1230">
        <f t="shared" si="14"/>
        <v>58</v>
      </c>
    </row>
    <row r="36" spans="1:73" s="25" customFormat="1" ht="14.45" customHeight="1" x14ac:dyDescent="0.25">
      <c r="A36" s="1257"/>
      <c r="B36" s="809"/>
      <c r="C36" s="800"/>
      <c r="D36" s="800"/>
      <c r="E36" s="800"/>
      <c r="F36" s="800"/>
      <c r="G36" s="800"/>
      <c r="H36" s="778"/>
      <c r="I36" s="778"/>
      <c r="J36" s="778"/>
      <c r="K36" s="778"/>
      <c r="L36" s="778"/>
      <c r="M36" s="794"/>
      <c r="N36" s="794"/>
      <c r="O36" s="794"/>
      <c r="P36" s="779"/>
      <c r="Q36" s="779"/>
      <c r="R36" s="779"/>
      <c r="S36" s="779"/>
      <c r="T36" s="779"/>
      <c r="U36" s="779"/>
      <c r="V36" s="779"/>
      <c r="W36" s="779"/>
      <c r="X36" s="779"/>
      <c r="Y36" s="779"/>
      <c r="Z36" s="779"/>
      <c r="AA36" s="779"/>
      <c r="AB36" s="779"/>
      <c r="AC36" s="779"/>
      <c r="AD36" s="779"/>
      <c r="AE36" s="779"/>
      <c r="AF36" s="779"/>
      <c r="AG36" s="779"/>
      <c r="AH36" s="779"/>
      <c r="AI36" s="779"/>
      <c r="AJ36" s="779"/>
      <c r="AK36" s="779"/>
      <c r="AL36" s="779"/>
      <c r="AM36" s="779"/>
      <c r="AN36" s="779"/>
      <c r="AO36" s="779"/>
      <c r="AP36" s="779"/>
      <c r="AQ36" s="779"/>
      <c r="AR36" s="779"/>
      <c r="AS36" s="779"/>
      <c r="AT36" s="779"/>
      <c r="AU36" s="779"/>
      <c r="AV36" s="779"/>
      <c r="AW36" s="779"/>
      <c r="AX36" s="779"/>
      <c r="AY36" s="779"/>
      <c r="AZ36" s="779"/>
      <c r="BA36" s="779"/>
      <c r="BB36" s="779"/>
      <c r="BC36" s="810"/>
      <c r="BD36" s="810"/>
      <c r="BE36" s="810"/>
      <c r="BF36" s="810"/>
      <c r="BG36" s="810"/>
      <c r="BH36" s="810"/>
      <c r="BI36" s="810"/>
      <c r="BJ36" s="810"/>
      <c r="BK36" s="810"/>
      <c r="BL36" s="810"/>
      <c r="BM36" s="810"/>
      <c r="BN36" s="810"/>
      <c r="BO36" s="810"/>
      <c r="BP36" s="810"/>
      <c r="BQ36" s="810"/>
      <c r="BR36" s="810"/>
      <c r="BS36" s="810"/>
      <c r="BT36" s="810"/>
      <c r="BU36" s="934"/>
    </row>
    <row r="37" spans="1:73" s="25" customFormat="1" ht="14.45" customHeight="1" x14ac:dyDescent="0.25">
      <c r="A37" s="1274" t="s">
        <v>476</v>
      </c>
      <c r="B37" s="27" t="s">
        <v>608</v>
      </c>
      <c r="C37" s="800"/>
      <c r="D37" s="800"/>
      <c r="E37" s="800"/>
      <c r="F37" s="800"/>
      <c r="G37" s="800"/>
      <c r="H37" s="778"/>
      <c r="I37" s="778"/>
      <c r="J37" s="778"/>
      <c r="K37" s="778"/>
      <c r="L37" s="778"/>
      <c r="M37" s="794"/>
      <c r="N37" s="794"/>
      <c r="O37" s="794"/>
      <c r="P37" s="779"/>
      <c r="Q37" s="779"/>
      <c r="R37" s="779"/>
      <c r="S37" s="779"/>
      <c r="T37" s="779"/>
      <c r="U37" s="779"/>
      <c r="V37" s="779"/>
      <c r="W37" s="779"/>
      <c r="X37" s="779"/>
      <c r="Y37" s="779"/>
      <c r="Z37" s="779"/>
      <c r="AA37" s="779"/>
      <c r="AB37" s="779"/>
      <c r="AC37" s="779"/>
      <c r="AD37" s="779"/>
      <c r="AE37" s="779"/>
      <c r="AF37" s="779"/>
      <c r="AG37" s="779"/>
      <c r="AH37" s="779"/>
      <c r="AI37" s="779"/>
      <c r="AJ37" s="779"/>
      <c r="AK37" s="779"/>
      <c r="AL37" s="779"/>
      <c r="AM37" s="779"/>
      <c r="AN37" s="779"/>
      <c r="AO37" s="779"/>
      <c r="AP37" s="779"/>
      <c r="AQ37" s="779"/>
      <c r="AR37" s="779"/>
      <c r="AS37" s="779"/>
      <c r="AT37" s="779"/>
      <c r="AU37" s="779"/>
      <c r="AV37" s="779"/>
      <c r="AW37" s="779"/>
      <c r="AX37" s="779"/>
      <c r="AY37" s="779"/>
      <c r="AZ37" s="779"/>
      <c r="BA37" s="779"/>
      <c r="BB37" s="779"/>
      <c r="BC37" s="810"/>
      <c r="BD37" s="810"/>
      <c r="BE37" s="810"/>
      <c r="BF37" s="810"/>
      <c r="BG37" s="810"/>
      <c r="BH37" s="810"/>
      <c r="BI37" s="810"/>
      <c r="BJ37" s="810"/>
      <c r="BK37" s="810"/>
      <c r="BL37" s="810"/>
      <c r="BM37" s="810"/>
      <c r="BN37" s="810"/>
      <c r="BO37" s="810"/>
      <c r="BP37" s="810"/>
      <c r="BQ37" s="810"/>
      <c r="BR37" s="810"/>
      <c r="BS37" s="810"/>
      <c r="BT37" s="810"/>
      <c r="BU37" s="935"/>
    </row>
    <row r="38" spans="1:73" s="25" customFormat="1" ht="14.45" customHeight="1" x14ac:dyDescent="0.25">
      <c r="A38" s="1274" t="s">
        <v>477</v>
      </c>
      <c r="B38" s="1251" t="s">
        <v>939</v>
      </c>
      <c r="C38" s="882">
        <v>1</v>
      </c>
      <c r="D38" s="882"/>
      <c r="E38" s="882"/>
      <c r="F38" s="882"/>
      <c r="G38" s="882"/>
      <c r="H38" s="879">
        <f>C38</f>
        <v>1</v>
      </c>
      <c r="I38" s="814"/>
      <c r="J38" s="814"/>
      <c r="K38" s="814"/>
      <c r="L38" s="814"/>
      <c r="M38" s="815"/>
      <c r="N38" s="815"/>
      <c r="O38" s="815"/>
      <c r="P38" s="880"/>
      <c r="Q38" s="880"/>
      <c r="R38" s="880"/>
      <c r="S38" s="880"/>
      <c r="T38" s="880"/>
      <c r="U38" s="880"/>
      <c r="V38" s="880"/>
      <c r="W38" s="880"/>
      <c r="X38" s="880"/>
      <c r="Y38" s="880"/>
      <c r="Z38" s="880"/>
      <c r="AA38" s="880"/>
      <c r="AB38" s="880"/>
      <c r="AC38" s="880"/>
      <c r="AD38" s="880">
        <v>1</v>
      </c>
      <c r="AE38" s="816"/>
      <c r="AF38" s="816"/>
      <c r="AG38" s="816"/>
      <c r="AH38" s="880">
        <f>H38</f>
        <v>1</v>
      </c>
      <c r="AI38" s="880"/>
      <c r="AJ38" s="880"/>
      <c r="AK38" s="880"/>
      <c r="AL38" s="880"/>
      <c r="AM38" s="880"/>
      <c r="AN38" s="880"/>
      <c r="AO38" s="880"/>
      <c r="AP38" s="880"/>
      <c r="AQ38" s="880"/>
      <c r="AR38" s="880"/>
      <c r="AS38" s="880"/>
      <c r="AT38" s="880"/>
      <c r="AU38" s="880"/>
      <c r="AV38" s="880"/>
      <c r="AW38" s="880"/>
      <c r="AX38" s="880"/>
      <c r="AY38" s="880">
        <f>AH38</f>
        <v>1</v>
      </c>
      <c r="AZ38" s="880"/>
      <c r="BA38" s="880"/>
      <c r="BB38" s="880"/>
      <c r="BC38" s="1236">
        <f>AH38+AZ38</f>
        <v>1</v>
      </c>
      <c r="BD38" s="1236"/>
      <c r="BE38" s="1236"/>
      <c r="BF38" s="1236"/>
      <c r="BG38" s="1236"/>
      <c r="BH38" s="1236"/>
      <c r="BI38" s="1236"/>
      <c r="BJ38" s="1236"/>
      <c r="BK38" s="1236"/>
      <c r="BL38" s="1236">
        <f>BA38</f>
        <v>0</v>
      </c>
      <c r="BM38" s="1236"/>
      <c r="BN38" s="1236"/>
      <c r="BO38" s="1236"/>
      <c r="BP38" s="1236"/>
      <c r="BQ38" s="1236"/>
      <c r="BR38" s="1236"/>
      <c r="BS38" s="1236"/>
      <c r="BT38" s="1236"/>
      <c r="BU38" s="1233">
        <f>BC38+BL38</f>
        <v>1</v>
      </c>
    </row>
    <row r="39" spans="1:73" s="25" customFormat="1" ht="27" customHeight="1" x14ac:dyDescent="0.25">
      <c r="A39" s="1259" t="s">
        <v>478</v>
      </c>
      <c r="B39" s="936" t="s">
        <v>940</v>
      </c>
      <c r="C39" s="1231"/>
      <c r="D39" s="1231"/>
      <c r="E39" s="1231"/>
      <c r="F39" s="1231"/>
      <c r="G39" s="1231"/>
      <c r="H39" s="879"/>
      <c r="I39" s="1130"/>
      <c r="J39" s="1130"/>
      <c r="K39" s="1130"/>
      <c r="L39" s="1130"/>
      <c r="M39" s="1131"/>
      <c r="N39" s="1131"/>
      <c r="O39" s="1131"/>
      <c r="P39" s="1232"/>
      <c r="Q39" s="1232"/>
      <c r="R39" s="1232"/>
      <c r="S39" s="1232"/>
      <c r="T39" s="1232"/>
      <c r="U39" s="1232"/>
      <c r="V39" s="1232"/>
      <c r="W39" s="1232"/>
      <c r="X39" s="1232"/>
      <c r="Y39" s="1232"/>
      <c r="Z39" s="1232"/>
      <c r="AA39" s="1232"/>
      <c r="AB39" s="1232"/>
      <c r="AC39" s="1232"/>
      <c r="AD39" s="880"/>
      <c r="AE39" s="1132"/>
      <c r="AF39" s="1132"/>
      <c r="AG39" s="1132"/>
      <c r="AH39" s="880"/>
      <c r="AI39" s="880"/>
      <c r="AJ39" s="880"/>
      <c r="AK39" s="880"/>
      <c r="AL39" s="880"/>
      <c r="AM39" s="880"/>
      <c r="AN39" s="880"/>
      <c r="AO39" s="880"/>
      <c r="AP39" s="880"/>
      <c r="AQ39" s="880"/>
      <c r="AR39" s="880"/>
      <c r="AS39" s="880"/>
      <c r="AT39" s="880"/>
      <c r="AU39" s="880"/>
      <c r="AV39" s="880"/>
      <c r="AW39" s="880"/>
      <c r="AX39" s="880"/>
      <c r="AY39" s="880"/>
      <c r="AZ39" s="880"/>
      <c r="BA39" s="880"/>
      <c r="BB39" s="880"/>
      <c r="BC39" s="1236"/>
      <c r="BD39" s="1236"/>
      <c r="BE39" s="1236"/>
      <c r="BF39" s="1236"/>
      <c r="BG39" s="1236"/>
      <c r="BH39" s="1236"/>
      <c r="BI39" s="1236"/>
      <c r="BJ39" s="1236"/>
      <c r="BK39" s="1236"/>
      <c r="BL39" s="1236"/>
      <c r="BM39" s="1236"/>
      <c r="BN39" s="1236"/>
      <c r="BO39" s="1236"/>
      <c r="BP39" s="1236"/>
      <c r="BQ39" s="1236"/>
      <c r="BR39" s="1236"/>
      <c r="BS39" s="1236"/>
      <c r="BT39" s="1236"/>
      <c r="BU39" s="1233"/>
    </row>
    <row r="40" spans="1:73" s="25" customFormat="1" ht="14.45" customHeight="1" x14ac:dyDescent="0.25">
      <c r="A40" s="1259" t="s">
        <v>479</v>
      </c>
      <c r="B40" s="937" t="s">
        <v>941</v>
      </c>
      <c r="C40" s="882">
        <v>1</v>
      </c>
      <c r="D40" s="882"/>
      <c r="E40" s="882"/>
      <c r="F40" s="882"/>
      <c r="G40" s="882"/>
      <c r="H40" s="879">
        <f t="shared" ref="H40:H52" si="15">C40</f>
        <v>1</v>
      </c>
      <c r="I40" s="814"/>
      <c r="J40" s="814"/>
      <c r="K40" s="814"/>
      <c r="L40" s="814"/>
      <c r="M40" s="815"/>
      <c r="N40" s="815"/>
      <c r="O40" s="815"/>
      <c r="P40" s="880"/>
      <c r="Q40" s="880"/>
      <c r="R40" s="880"/>
      <c r="S40" s="880"/>
      <c r="T40" s="880"/>
      <c r="U40" s="880"/>
      <c r="V40" s="880"/>
      <c r="W40" s="880"/>
      <c r="X40" s="880"/>
      <c r="Y40" s="880"/>
      <c r="Z40" s="880"/>
      <c r="AA40" s="880"/>
      <c r="AB40" s="880"/>
      <c r="AC40" s="880"/>
      <c r="AD40" s="880">
        <v>1</v>
      </c>
      <c r="AE40" s="816"/>
      <c r="AF40" s="816"/>
      <c r="AG40" s="816"/>
      <c r="AH40" s="880">
        <f>H40</f>
        <v>1</v>
      </c>
      <c r="AI40" s="880"/>
      <c r="AJ40" s="880"/>
      <c r="AK40" s="880"/>
      <c r="AL40" s="880"/>
      <c r="AM40" s="880"/>
      <c r="AN40" s="880"/>
      <c r="AO40" s="880"/>
      <c r="AP40" s="880"/>
      <c r="AQ40" s="880"/>
      <c r="AR40" s="880"/>
      <c r="AS40" s="880"/>
      <c r="AT40" s="880"/>
      <c r="AU40" s="880"/>
      <c r="AV40" s="880"/>
      <c r="AW40" s="880"/>
      <c r="AX40" s="880"/>
      <c r="AY40" s="880">
        <f t="shared" ref="AY40:AY51" si="16">AH40</f>
        <v>1</v>
      </c>
      <c r="AZ40" s="880"/>
      <c r="BA40" s="880"/>
      <c r="BB40" s="880"/>
      <c r="BC40" s="1236">
        <f t="shared" ref="BC40:BC52" si="17">AH40+AZ40</f>
        <v>1</v>
      </c>
      <c r="BD40" s="1236"/>
      <c r="BE40" s="1236"/>
      <c r="BF40" s="1236"/>
      <c r="BG40" s="1236"/>
      <c r="BH40" s="1236"/>
      <c r="BI40" s="1236"/>
      <c r="BJ40" s="1236"/>
      <c r="BK40" s="1236"/>
      <c r="BL40" s="1236"/>
      <c r="BM40" s="1236"/>
      <c r="BN40" s="1236"/>
      <c r="BO40" s="1236"/>
      <c r="BP40" s="1236"/>
      <c r="BQ40" s="1236"/>
      <c r="BR40" s="1236"/>
      <c r="BS40" s="1236"/>
      <c r="BT40" s="1236"/>
      <c r="BU40" s="1233">
        <f t="shared" ref="BU40:BU51" si="18">BC40+BL40</f>
        <v>1</v>
      </c>
    </row>
    <row r="41" spans="1:73" s="25" customFormat="1" ht="14.45" customHeight="1" x14ac:dyDescent="0.25">
      <c r="A41" s="1259" t="s">
        <v>488</v>
      </c>
      <c r="B41" s="937" t="s">
        <v>942</v>
      </c>
      <c r="C41" s="882">
        <v>1</v>
      </c>
      <c r="D41" s="882"/>
      <c r="E41" s="882"/>
      <c r="F41" s="882"/>
      <c r="G41" s="882"/>
      <c r="H41" s="879">
        <f t="shared" si="15"/>
        <v>1</v>
      </c>
      <c r="I41" s="814"/>
      <c r="J41" s="814"/>
      <c r="K41" s="814"/>
      <c r="L41" s="814"/>
      <c r="M41" s="815"/>
      <c r="N41" s="815"/>
      <c r="O41" s="815"/>
      <c r="P41" s="880"/>
      <c r="Q41" s="880"/>
      <c r="R41" s="880"/>
      <c r="S41" s="880"/>
      <c r="T41" s="880"/>
      <c r="U41" s="880"/>
      <c r="V41" s="880"/>
      <c r="W41" s="880"/>
      <c r="X41" s="880"/>
      <c r="Y41" s="880"/>
      <c r="Z41" s="880"/>
      <c r="AA41" s="880"/>
      <c r="AB41" s="880"/>
      <c r="AC41" s="880"/>
      <c r="AD41" s="880">
        <v>1</v>
      </c>
      <c r="AE41" s="816"/>
      <c r="AF41" s="816"/>
      <c r="AG41" s="816"/>
      <c r="AH41" s="880">
        <f>H41</f>
        <v>1</v>
      </c>
      <c r="AI41" s="880"/>
      <c r="AJ41" s="880"/>
      <c r="AK41" s="880"/>
      <c r="AL41" s="880"/>
      <c r="AM41" s="880"/>
      <c r="AN41" s="880"/>
      <c r="AO41" s="880"/>
      <c r="AP41" s="880"/>
      <c r="AQ41" s="880"/>
      <c r="AR41" s="880"/>
      <c r="AS41" s="880"/>
      <c r="AT41" s="880"/>
      <c r="AU41" s="880"/>
      <c r="AV41" s="880"/>
      <c r="AW41" s="880"/>
      <c r="AX41" s="880"/>
      <c r="AY41" s="880">
        <f t="shared" si="16"/>
        <v>1</v>
      </c>
      <c r="AZ41" s="880"/>
      <c r="BA41" s="880"/>
      <c r="BB41" s="880"/>
      <c r="BC41" s="1236">
        <f t="shared" si="17"/>
        <v>1</v>
      </c>
      <c r="BD41" s="1236"/>
      <c r="BE41" s="1236"/>
      <c r="BF41" s="1236"/>
      <c r="BG41" s="1236"/>
      <c r="BH41" s="1236"/>
      <c r="BI41" s="1236"/>
      <c r="BJ41" s="1236"/>
      <c r="BK41" s="1236"/>
      <c r="BL41" s="1236"/>
      <c r="BM41" s="1236"/>
      <c r="BN41" s="1236"/>
      <c r="BO41" s="1236"/>
      <c r="BP41" s="1236"/>
      <c r="BQ41" s="1236"/>
      <c r="BR41" s="1236"/>
      <c r="BS41" s="1236"/>
      <c r="BT41" s="1236"/>
      <c r="BU41" s="1233">
        <f t="shared" si="18"/>
        <v>1</v>
      </c>
    </row>
    <row r="42" spans="1:73" s="25" customFormat="1" ht="14.45" customHeight="1" x14ac:dyDescent="0.25">
      <c r="A42" s="1259" t="s">
        <v>489</v>
      </c>
      <c r="B42" s="937" t="s">
        <v>943</v>
      </c>
      <c r="C42" s="882">
        <v>1</v>
      </c>
      <c r="D42" s="882"/>
      <c r="E42" s="882"/>
      <c r="F42" s="882"/>
      <c r="G42" s="882"/>
      <c r="H42" s="879">
        <f t="shared" si="15"/>
        <v>1</v>
      </c>
      <c r="I42" s="814"/>
      <c r="J42" s="814"/>
      <c r="K42" s="814"/>
      <c r="L42" s="814"/>
      <c r="M42" s="815"/>
      <c r="N42" s="815"/>
      <c r="O42" s="815"/>
      <c r="P42" s="880"/>
      <c r="Q42" s="880"/>
      <c r="R42" s="880"/>
      <c r="S42" s="880"/>
      <c r="T42" s="880"/>
      <c r="U42" s="880"/>
      <c r="V42" s="880"/>
      <c r="W42" s="880"/>
      <c r="X42" s="880"/>
      <c r="Y42" s="880"/>
      <c r="Z42" s="880"/>
      <c r="AA42" s="880"/>
      <c r="AB42" s="880"/>
      <c r="AC42" s="880"/>
      <c r="AD42" s="880">
        <v>1</v>
      </c>
      <c r="AE42" s="816"/>
      <c r="AF42" s="816"/>
      <c r="AG42" s="816"/>
      <c r="AH42" s="880">
        <f>H42</f>
        <v>1</v>
      </c>
      <c r="AI42" s="880"/>
      <c r="AJ42" s="880"/>
      <c r="AK42" s="880"/>
      <c r="AL42" s="880"/>
      <c r="AM42" s="880"/>
      <c r="AN42" s="880"/>
      <c r="AO42" s="880"/>
      <c r="AP42" s="880"/>
      <c r="AQ42" s="880"/>
      <c r="AR42" s="880"/>
      <c r="AS42" s="880"/>
      <c r="AT42" s="880"/>
      <c r="AU42" s="880"/>
      <c r="AV42" s="880"/>
      <c r="AW42" s="880"/>
      <c r="AX42" s="880"/>
      <c r="AY42" s="880">
        <f t="shared" si="16"/>
        <v>1</v>
      </c>
      <c r="AZ42" s="880"/>
      <c r="BA42" s="880"/>
      <c r="BB42" s="880"/>
      <c r="BC42" s="1236">
        <f t="shared" si="17"/>
        <v>1</v>
      </c>
      <c r="BD42" s="1236"/>
      <c r="BE42" s="1236"/>
      <c r="BF42" s="1236"/>
      <c r="BG42" s="1236"/>
      <c r="BH42" s="1236"/>
      <c r="BI42" s="1236"/>
      <c r="BJ42" s="1236"/>
      <c r="BK42" s="1236"/>
      <c r="BL42" s="1236"/>
      <c r="BM42" s="1236"/>
      <c r="BN42" s="1236"/>
      <c r="BO42" s="1236"/>
      <c r="BP42" s="1236"/>
      <c r="BQ42" s="1236"/>
      <c r="BR42" s="1236"/>
      <c r="BS42" s="1236"/>
      <c r="BT42" s="1236"/>
      <c r="BU42" s="1233">
        <f t="shared" si="18"/>
        <v>1</v>
      </c>
    </row>
    <row r="43" spans="1:73" s="25" customFormat="1" ht="14.45" customHeight="1" x14ac:dyDescent="0.25">
      <c r="A43" s="1259" t="s">
        <v>490</v>
      </c>
      <c r="B43" s="937" t="s">
        <v>944</v>
      </c>
      <c r="C43" s="882">
        <v>0</v>
      </c>
      <c r="D43" s="882"/>
      <c r="E43" s="882"/>
      <c r="F43" s="882"/>
      <c r="G43" s="882"/>
      <c r="H43" s="879">
        <f t="shared" si="15"/>
        <v>0</v>
      </c>
      <c r="I43" s="814"/>
      <c r="J43" s="814"/>
      <c r="K43" s="814"/>
      <c r="L43" s="814"/>
      <c r="M43" s="815"/>
      <c r="N43" s="815"/>
      <c r="O43" s="815"/>
      <c r="P43" s="880"/>
      <c r="Q43" s="880"/>
      <c r="R43" s="880"/>
      <c r="S43" s="880"/>
      <c r="T43" s="880"/>
      <c r="U43" s="880"/>
      <c r="V43" s="880"/>
      <c r="W43" s="880"/>
      <c r="X43" s="880"/>
      <c r="Y43" s="880"/>
      <c r="Z43" s="880"/>
      <c r="AA43" s="880"/>
      <c r="AB43" s="880"/>
      <c r="AC43" s="880"/>
      <c r="AD43" s="880"/>
      <c r="AE43" s="1235">
        <v>0.25</v>
      </c>
      <c r="AF43" s="1235">
        <v>-0.25</v>
      </c>
      <c r="AG43" s="1234">
        <f>AE43+AF43</f>
        <v>0</v>
      </c>
      <c r="AH43" s="880">
        <f>H43</f>
        <v>0</v>
      </c>
      <c r="AI43" s="880"/>
      <c r="AJ43" s="880"/>
      <c r="AK43" s="880"/>
      <c r="AL43" s="880"/>
      <c r="AM43" s="880"/>
      <c r="AN43" s="880"/>
      <c r="AO43" s="880"/>
      <c r="AP43" s="880"/>
      <c r="AQ43" s="880"/>
      <c r="AR43" s="880"/>
      <c r="AS43" s="880"/>
      <c r="AT43" s="880"/>
      <c r="AU43" s="880"/>
      <c r="AV43" s="880"/>
      <c r="AW43" s="880"/>
      <c r="AX43" s="880"/>
      <c r="AY43" s="880">
        <f t="shared" si="16"/>
        <v>0</v>
      </c>
      <c r="AZ43" s="880">
        <f>AE43</f>
        <v>0.25</v>
      </c>
      <c r="BA43" s="880">
        <f>AF43</f>
        <v>-0.25</v>
      </c>
      <c r="BB43" s="880">
        <f t="shared" ref="BB43:BB52" si="19">AZ43+BA43</f>
        <v>0</v>
      </c>
      <c r="BC43" s="1237">
        <f t="shared" si="17"/>
        <v>0.25</v>
      </c>
      <c r="BD43" s="1237"/>
      <c r="BE43" s="1237"/>
      <c r="BF43" s="1237"/>
      <c r="BG43" s="1237"/>
      <c r="BH43" s="1237"/>
      <c r="BI43" s="1237"/>
      <c r="BJ43" s="1237"/>
      <c r="BK43" s="1237"/>
      <c r="BL43" s="1237">
        <f t="shared" ref="BL43:BL52" si="20">BA43</f>
        <v>-0.25</v>
      </c>
      <c r="BM43" s="1237"/>
      <c r="BN43" s="1237"/>
      <c r="BO43" s="1237"/>
      <c r="BP43" s="1237"/>
      <c r="BQ43" s="1237"/>
      <c r="BR43" s="1237"/>
      <c r="BS43" s="1237"/>
      <c r="BT43" s="1237"/>
      <c r="BU43" s="1233">
        <f t="shared" si="18"/>
        <v>0</v>
      </c>
    </row>
    <row r="44" spans="1:73" s="25" customFormat="1" ht="14.45" customHeight="1" x14ac:dyDescent="0.25">
      <c r="A44" s="1259" t="s">
        <v>491</v>
      </c>
      <c r="B44" s="938" t="s">
        <v>945</v>
      </c>
      <c r="C44" s="882"/>
      <c r="D44" s="882"/>
      <c r="E44" s="882"/>
      <c r="F44" s="882"/>
      <c r="G44" s="882"/>
      <c r="H44" s="879"/>
      <c r="I44" s="814"/>
      <c r="J44" s="814"/>
      <c r="K44" s="814"/>
      <c r="L44" s="814"/>
      <c r="M44" s="815"/>
      <c r="N44" s="815"/>
      <c r="O44" s="815"/>
      <c r="P44" s="880"/>
      <c r="Q44" s="880"/>
      <c r="R44" s="880"/>
      <c r="S44" s="880"/>
      <c r="T44" s="880"/>
      <c r="U44" s="880"/>
      <c r="V44" s="880"/>
      <c r="W44" s="880"/>
      <c r="X44" s="880"/>
      <c r="Y44" s="880"/>
      <c r="Z44" s="880"/>
      <c r="AA44" s="880"/>
      <c r="AB44" s="880"/>
      <c r="AC44" s="880"/>
      <c r="AD44" s="880"/>
      <c r="AE44" s="816"/>
      <c r="AF44" s="816"/>
      <c r="AG44" s="816"/>
      <c r="AH44" s="880"/>
      <c r="AI44" s="880"/>
      <c r="AJ44" s="880"/>
      <c r="AK44" s="880"/>
      <c r="AL44" s="880"/>
      <c r="AM44" s="880"/>
      <c r="AN44" s="880"/>
      <c r="AO44" s="880"/>
      <c r="AP44" s="880"/>
      <c r="AQ44" s="880"/>
      <c r="AR44" s="880"/>
      <c r="AS44" s="880"/>
      <c r="AT44" s="880"/>
      <c r="AU44" s="880"/>
      <c r="AV44" s="880"/>
      <c r="AW44" s="880"/>
      <c r="AX44" s="880"/>
      <c r="AY44" s="880"/>
      <c r="AZ44" s="880"/>
      <c r="BA44" s="880"/>
      <c r="BB44" s="880"/>
      <c r="BC44" s="1236"/>
      <c r="BD44" s="1236"/>
      <c r="BE44" s="1236"/>
      <c r="BF44" s="1236"/>
      <c r="BG44" s="1236"/>
      <c r="BH44" s="1236"/>
      <c r="BI44" s="1236"/>
      <c r="BJ44" s="1236"/>
      <c r="BK44" s="1236"/>
      <c r="BL44" s="1236"/>
      <c r="BM44" s="1236"/>
      <c r="BN44" s="1236"/>
      <c r="BO44" s="1236"/>
      <c r="BP44" s="1236"/>
      <c r="BQ44" s="1236"/>
      <c r="BR44" s="1236"/>
      <c r="BS44" s="1236"/>
      <c r="BT44" s="1236"/>
      <c r="BU44" s="1233"/>
    </row>
    <row r="45" spans="1:73" s="25" customFormat="1" ht="14.45" customHeight="1" x14ac:dyDescent="0.25">
      <c r="A45" s="1259" t="s">
        <v>492</v>
      </c>
      <c r="B45" s="937" t="s">
        <v>1260</v>
      </c>
      <c r="C45" s="882"/>
      <c r="D45" s="882"/>
      <c r="E45" s="882"/>
      <c r="F45" s="882"/>
      <c r="G45" s="882"/>
      <c r="H45" s="879"/>
      <c r="I45" s="814"/>
      <c r="J45" s="814"/>
      <c r="K45" s="814"/>
      <c r="L45" s="814"/>
      <c r="M45" s="815"/>
      <c r="N45" s="815"/>
      <c r="O45" s="815"/>
      <c r="P45" s="880"/>
      <c r="Q45" s="880"/>
      <c r="R45" s="880"/>
      <c r="S45" s="880"/>
      <c r="T45" s="880"/>
      <c r="U45" s="880"/>
      <c r="V45" s="880"/>
      <c r="W45" s="880"/>
      <c r="X45" s="880"/>
      <c r="Y45" s="879">
        <v>1</v>
      </c>
      <c r="Z45" s="880"/>
      <c r="AA45" s="880"/>
      <c r="AB45" s="880"/>
      <c r="AC45" s="880"/>
      <c r="AD45" s="880">
        <v>1</v>
      </c>
      <c r="AE45" s="816"/>
      <c r="AF45" s="816"/>
      <c r="AG45" s="816"/>
      <c r="AH45" s="880"/>
      <c r="AI45" s="880"/>
      <c r="AJ45" s="880"/>
      <c r="AK45" s="880"/>
      <c r="AL45" s="880"/>
      <c r="AM45" s="880"/>
      <c r="AN45" s="880"/>
      <c r="AO45" s="880"/>
      <c r="AP45" s="880"/>
      <c r="AQ45" s="880"/>
      <c r="AR45" s="880"/>
      <c r="AS45" s="880"/>
      <c r="AT45" s="879">
        <v>1</v>
      </c>
      <c r="AU45" s="880"/>
      <c r="AV45" s="880"/>
      <c r="AW45" s="880"/>
      <c r="AX45" s="880"/>
      <c r="AY45" s="880">
        <v>1</v>
      </c>
      <c r="AZ45" s="880"/>
      <c r="BA45" s="880"/>
      <c r="BB45" s="880"/>
      <c r="BC45" s="1236"/>
      <c r="BD45" s="1236"/>
      <c r="BE45" s="1236"/>
      <c r="BF45" s="1236"/>
      <c r="BG45" s="1236"/>
      <c r="BH45" s="1236"/>
      <c r="BI45" s="1236"/>
      <c r="BJ45" s="1236"/>
      <c r="BK45" s="1236"/>
      <c r="BL45" s="1236"/>
      <c r="BM45" s="1236"/>
      <c r="BN45" s="1236"/>
      <c r="BO45" s="1236"/>
      <c r="BP45" s="1449">
        <v>1</v>
      </c>
      <c r="BQ45" s="1236"/>
      <c r="BR45" s="1236"/>
      <c r="BS45" s="1236"/>
      <c r="BT45" s="1236"/>
      <c r="BU45" s="1233">
        <v>1</v>
      </c>
    </row>
    <row r="46" spans="1:73" s="25" customFormat="1" ht="14.45" customHeight="1" x14ac:dyDescent="0.25">
      <c r="A46" s="1259" t="s">
        <v>493</v>
      </c>
      <c r="B46" s="937" t="s">
        <v>946</v>
      </c>
      <c r="C46" s="882">
        <v>1</v>
      </c>
      <c r="D46" s="882"/>
      <c r="E46" s="882"/>
      <c r="F46" s="882"/>
      <c r="G46" s="882"/>
      <c r="H46" s="879">
        <f t="shared" si="15"/>
        <v>1</v>
      </c>
      <c r="I46" s="814"/>
      <c r="J46" s="814"/>
      <c r="K46" s="814"/>
      <c r="L46" s="814"/>
      <c r="M46" s="815"/>
      <c r="N46" s="815"/>
      <c r="O46" s="815"/>
      <c r="P46" s="880"/>
      <c r="Q46" s="880"/>
      <c r="R46" s="880"/>
      <c r="S46" s="880"/>
      <c r="T46" s="880"/>
      <c r="U46" s="880"/>
      <c r="V46" s="880"/>
      <c r="W46" s="880"/>
      <c r="X46" s="880"/>
      <c r="Y46" s="880"/>
      <c r="Z46" s="880"/>
      <c r="AA46" s="880"/>
      <c r="AB46" s="880"/>
      <c r="AC46" s="880"/>
      <c r="AD46" s="880">
        <v>1</v>
      </c>
      <c r="AE46" s="816"/>
      <c r="AF46" s="816"/>
      <c r="AG46" s="816"/>
      <c r="AH46" s="880">
        <f>H46</f>
        <v>1</v>
      </c>
      <c r="AI46" s="880"/>
      <c r="AJ46" s="880"/>
      <c r="AK46" s="880"/>
      <c r="AL46" s="880"/>
      <c r="AM46" s="880"/>
      <c r="AN46" s="880"/>
      <c r="AO46" s="880"/>
      <c r="AP46" s="880"/>
      <c r="AQ46" s="880"/>
      <c r="AR46" s="880"/>
      <c r="AS46" s="880"/>
      <c r="AT46" s="880"/>
      <c r="AU46" s="880"/>
      <c r="AV46" s="880"/>
      <c r="AW46" s="880"/>
      <c r="AX46" s="880"/>
      <c r="AY46" s="880">
        <f t="shared" si="16"/>
        <v>1</v>
      </c>
      <c r="AZ46" s="880"/>
      <c r="BA46" s="880"/>
      <c r="BB46" s="880"/>
      <c r="BC46" s="1236">
        <f t="shared" si="17"/>
        <v>1</v>
      </c>
      <c r="BD46" s="1236"/>
      <c r="BE46" s="1236"/>
      <c r="BF46" s="1236"/>
      <c r="BG46" s="1236"/>
      <c r="BH46" s="1236"/>
      <c r="BI46" s="1236"/>
      <c r="BJ46" s="1236"/>
      <c r="BK46" s="1236"/>
      <c r="BL46" s="1236"/>
      <c r="BM46" s="1236"/>
      <c r="BN46" s="1236"/>
      <c r="BO46" s="1236"/>
      <c r="BP46" s="1236"/>
      <c r="BQ46" s="1236"/>
      <c r="BR46" s="1236"/>
      <c r="BS46" s="1236"/>
      <c r="BT46" s="1236"/>
      <c r="BU46" s="1233">
        <f t="shared" si="18"/>
        <v>1</v>
      </c>
    </row>
    <row r="47" spans="1:73" s="25" customFormat="1" ht="14.45" customHeight="1" x14ac:dyDescent="0.25">
      <c r="A47" s="1259" t="s">
        <v>494</v>
      </c>
      <c r="B47" s="937" t="s">
        <v>1195</v>
      </c>
      <c r="C47" s="882">
        <v>1</v>
      </c>
      <c r="D47" s="882"/>
      <c r="E47" s="882"/>
      <c r="F47" s="882"/>
      <c r="G47" s="882"/>
      <c r="H47" s="879">
        <f t="shared" si="15"/>
        <v>1</v>
      </c>
      <c r="I47" s="814"/>
      <c r="J47" s="814"/>
      <c r="K47" s="814"/>
      <c r="L47" s="814"/>
      <c r="M47" s="815"/>
      <c r="N47" s="815"/>
      <c r="O47" s="815"/>
      <c r="P47" s="880"/>
      <c r="Q47" s="880"/>
      <c r="R47" s="880"/>
      <c r="S47" s="880"/>
      <c r="T47" s="880"/>
      <c r="U47" s="880"/>
      <c r="V47" s="880"/>
      <c r="W47" s="880"/>
      <c r="X47" s="880"/>
      <c r="Y47" s="880"/>
      <c r="Z47" s="880"/>
      <c r="AA47" s="880"/>
      <c r="AB47" s="880"/>
      <c r="AC47" s="880"/>
      <c r="AD47" s="880">
        <v>1</v>
      </c>
      <c r="AE47" s="816"/>
      <c r="AF47" s="816"/>
      <c r="AG47" s="816"/>
      <c r="AH47" s="880">
        <f>H47</f>
        <v>1</v>
      </c>
      <c r="AI47" s="880"/>
      <c r="AJ47" s="880"/>
      <c r="AK47" s="880"/>
      <c r="AL47" s="880"/>
      <c r="AM47" s="880"/>
      <c r="AN47" s="880"/>
      <c r="AO47" s="880"/>
      <c r="AP47" s="880"/>
      <c r="AQ47" s="880"/>
      <c r="AR47" s="880"/>
      <c r="AS47" s="880"/>
      <c r="AT47" s="880"/>
      <c r="AU47" s="880"/>
      <c r="AV47" s="880"/>
      <c r="AW47" s="880"/>
      <c r="AX47" s="880"/>
      <c r="AY47" s="880">
        <f t="shared" si="16"/>
        <v>1</v>
      </c>
      <c r="AZ47" s="880"/>
      <c r="BA47" s="880"/>
      <c r="BB47" s="880"/>
      <c r="BC47" s="1236">
        <f t="shared" si="17"/>
        <v>1</v>
      </c>
      <c r="BD47" s="1236"/>
      <c r="BE47" s="1236"/>
      <c r="BF47" s="1236"/>
      <c r="BG47" s="1236"/>
      <c r="BH47" s="1236"/>
      <c r="BI47" s="1236"/>
      <c r="BJ47" s="1236"/>
      <c r="BK47" s="1236"/>
      <c r="BL47" s="1236"/>
      <c r="BM47" s="1236"/>
      <c r="BN47" s="1236"/>
      <c r="BO47" s="1236"/>
      <c r="BP47" s="1236"/>
      <c r="BQ47" s="1236"/>
      <c r="BR47" s="1236"/>
      <c r="BS47" s="1236"/>
      <c r="BT47" s="1236"/>
      <c r="BU47" s="1233">
        <f t="shared" si="18"/>
        <v>1</v>
      </c>
    </row>
    <row r="48" spans="1:73" s="25" customFormat="1" ht="14.45" customHeight="1" x14ac:dyDescent="0.25">
      <c r="A48" s="1259" t="s">
        <v>495</v>
      </c>
      <c r="B48" s="938" t="s">
        <v>947</v>
      </c>
      <c r="C48" s="882"/>
      <c r="D48" s="882"/>
      <c r="E48" s="882"/>
      <c r="F48" s="882"/>
      <c r="G48" s="882"/>
      <c r="H48" s="879"/>
      <c r="I48" s="814"/>
      <c r="J48" s="814"/>
      <c r="K48" s="814"/>
      <c r="L48" s="814"/>
      <c r="M48" s="815"/>
      <c r="N48" s="815"/>
      <c r="O48" s="815"/>
      <c r="P48" s="880"/>
      <c r="Q48" s="880"/>
      <c r="R48" s="880"/>
      <c r="S48" s="880"/>
      <c r="T48" s="880"/>
      <c r="U48" s="880"/>
      <c r="V48" s="880"/>
      <c r="W48" s="880"/>
      <c r="X48" s="880"/>
      <c r="Y48" s="880"/>
      <c r="Z48" s="880"/>
      <c r="AA48" s="880"/>
      <c r="AB48" s="880"/>
      <c r="AC48" s="880"/>
      <c r="AD48" s="880"/>
      <c r="AE48" s="816"/>
      <c r="AF48" s="816"/>
      <c r="AG48" s="816"/>
      <c r="AH48" s="880"/>
      <c r="AI48" s="880"/>
      <c r="AJ48" s="880"/>
      <c r="AK48" s="880"/>
      <c r="AL48" s="880"/>
      <c r="AM48" s="880"/>
      <c r="AN48" s="880"/>
      <c r="AO48" s="880"/>
      <c r="AP48" s="880"/>
      <c r="AQ48" s="880"/>
      <c r="AR48" s="880"/>
      <c r="AS48" s="880"/>
      <c r="AT48" s="880"/>
      <c r="AU48" s="880"/>
      <c r="AV48" s="880"/>
      <c r="AW48" s="880"/>
      <c r="AX48" s="880"/>
      <c r="AY48" s="880"/>
      <c r="AZ48" s="880"/>
      <c r="BA48" s="880"/>
      <c r="BB48" s="880"/>
      <c r="BC48" s="1236"/>
      <c r="BD48" s="1236"/>
      <c r="BE48" s="1236"/>
      <c r="BF48" s="1236"/>
      <c r="BG48" s="1236"/>
      <c r="BH48" s="1236"/>
      <c r="BI48" s="1236"/>
      <c r="BJ48" s="1236"/>
      <c r="BK48" s="1236"/>
      <c r="BL48" s="1236"/>
      <c r="BM48" s="1236"/>
      <c r="BN48" s="1236"/>
      <c r="BO48" s="1236"/>
      <c r="BP48" s="1236"/>
      <c r="BQ48" s="1236"/>
      <c r="BR48" s="1236"/>
      <c r="BS48" s="1236"/>
      <c r="BT48" s="1236"/>
      <c r="BU48" s="1233"/>
    </row>
    <row r="49" spans="1:290" s="25" customFormat="1" ht="14.45" customHeight="1" x14ac:dyDescent="0.25">
      <c r="A49" s="1259" t="s">
        <v>496</v>
      </c>
      <c r="B49" s="937" t="s">
        <v>948</v>
      </c>
      <c r="C49" s="882">
        <v>1</v>
      </c>
      <c r="D49" s="882"/>
      <c r="E49" s="882"/>
      <c r="F49" s="882"/>
      <c r="G49" s="882"/>
      <c r="H49" s="879">
        <f t="shared" si="15"/>
        <v>1</v>
      </c>
      <c r="I49" s="814"/>
      <c r="J49" s="814"/>
      <c r="K49" s="814"/>
      <c r="L49" s="814"/>
      <c r="M49" s="815"/>
      <c r="N49" s="815"/>
      <c r="O49" s="815"/>
      <c r="P49" s="880"/>
      <c r="Q49" s="880"/>
      <c r="R49" s="880"/>
      <c r="S49" s="880"/>
      <c r="T49" s="880"/>
      <c r="U49" s="880"/>
      <c r="V49" s="880"/>
      <c r="W49" s="880"/>
      <c r="X49" s="880"/>
      <c r="Y49" s="880"/>
      <c r="Z49" s="880"/>
      <c r="AA49" s="880"/>
      <c r="AB49" s="880"/>
      <c r="AC49" s="880"/>
      <c r="AD49" s="880">
        <v>1</v>
      </c>
      <c r="AE49" s="816"/>
      <c r="AF49" s="816"/>
      <c r="AG49" s="816"/>
      <c r="AH49" s="880">
        <f>H49</f>
        <v>1</v>
      </c>
      <c r="AI49" s="880"/>
      <c r="AJ49" s="880"/>
      <c r="AK49" s="880"/>
      <c r="AL49" s="880"/>
      <c r="AM49" s="880"/>
      <c r="AN49" s="880"/>
      <c r="AO49" s="880"/>
      <c r="AP49" s="880"/>
      <c r="AQ49" s="880"/>
      <c r="AR49" s="880"/>
      <c r="AS49" s="880"/>
      <c r="AT49" s="880"/>
      <c r="AU49" s="880"/>
      <c r="AV49" s="880"/>
      <c r="AW49" s="880"/>
      <c r="AX49" s="880"/>
      <c r="AY49" s="880">
        <f t="shared" si="16"/>
        <v>1</v>
      </c>
      <c r="AZ49" s="880"/>
      <c r="BA49" s="880"/>
      <c r="BB49" s="880"/>
      <c r="BC49" s="1236">
        <f t="shared" si="17"/>
        <v>1</v>
      </c>
      <c r="BD49" s="1236"/>
      <c r="BE49" s="1236"/>
      <c r="BF49" s="1236"/>
      <c r="BG49" s="1236"/>
      <c r="BH49" s="1236"/>
      <c r="BI49" s="1236"/>
      <c r="BJ49" s="1236"/>
      <c r="BK49" s="1236"/>
      <c r="BL49" s="1236"/>
      <c r="BM49" s="1236"/>
      <c r="BN49" s="1236"/>
      <c r="BO49" s="1236"/>
      <c r="BP49" s="1236"/>
      <c r="BQ49" s="1236"/>
      <c r="BR49" s="1236"/>
      <c r="BS49" s="1236"/>
      <c r="BT49" s="1236"/>
      <c r="BU49" s="1233">
        <f t="shared" si="18"/>
        <v>1</v>
      </c>
    </row>
    <row r="50" spans="1:290" s="25" customFormat="1" ht="14.45" customHeight="1" x14ac:dyDescent="0.25">
      <c r="A50" s="1259" t="s">
        <v>545</v>
      </c>
      <c r="B50" s="938" t="s">
        <v>949</v>
      </c>
      <c r="C50" s="882"/>
      <c r="D50" s="882"/>
      <c r="E50" s="882"/>
      <c r="F50" s="882"/>
      <c r="G50" s="882"/>
      <c r="H50" s="879"/>
      <c r="I50" s="814"/>
      <c r="J50" s="814"/>
      <c r="K50" s="814"/>
      <c r="L50" s="814"/>
      <c r="M50" s="815"/>
      <c r="N50" s="815"/>
      <c r="O50" s="815"/>
      <c r="P50" s="880"/>
      <c r="Q50" s="880"/>
      <c r="R50" s="880"/>
      <c r="S50" s="880"/>
      <c r="T50" s="880"/>
      <c r="U50" s="880"/>
      <c r="V50" s="880"/>
      <c r="W50" s="880"/>
      <c r="X50" s="880"/>
      <c r="Y50" s="880"/>
      <c r="Z50" s="880"/>
      <c r="AA50" s="880"/>
      <c r="AB50" s="880"/>
      <c r="AC50" s="880"/>
      <c r="AD50" s="880"/>
      <c r="AE50" s="816"/>
      <c r="AF50" s="816"/>
      <c r="AG50" s="816"/>
      <c r="AH50" s="880"/>
      <c r="AI50" s="880"/>
      <c r="AJ50" s="880"/>
      <c r="AK50" s="880"/>
      <c r="AL50" s="880"/>
      <c r="AM50" s="880"/>
      <c r="AN50" s="880"/>
      <c r="AO50" s="880"/>
      <c r="AP50" s="880"/>
      <c r="AQ50" s="880"/>
      <c r="AR50" s="880"/>
      <c r="AS50" s="880"/>
      <c r="AT50" s="880"/>
      <c r="AU50" s="880"/>
      <c r="AV50" s="880"/>
      <c r="AW50" s="880"/>
      <c r="AX50" s="880"/>
      <c r="AY50" s="880"/>
      <c r="AZ50" s="880"/>
      <c r="BA50" s="880"/>
      <c r="BB50" s="880"/>
      <c r="BC50" s="1236"/>
      <c r="BD50" s="1236"/>
      <c r="BE50" s="1236"/>
      <c r="BF50" s="1236"/>
      <c r="BG50" s="1236"/>
      <c r="BH50" s="1236"/>
      <c r="BI50" s="1236"/>
      <c r="BJ50" s="1236"/>
      <c r="BK50" s="1236"/>
      <c r="BL50" s="1236"/>
      <c r="BM50" s="1236"/>
      <c r="BN50" s="1236"/>
      <c r="BO50" s="1236"/>
      <c r="BP50" s="1236"/>
      <c r="BQ50" s="1236"/>
      <c r="BR50" s="1236"/>
      <c r="BS50" s="1236"/>
      <c r="BT50" s="1236"/>
      <c r="BU50" s="1233"/>
      <c r="BW50" s="26"/>
    </row>
    <row r="51" spans="1:290" s="25" customFormat="1" ht="14.45" customHeight="1" x14ac:dyDescent="0.25">
      <c r="A51" s="1259" t="s">
        <v>546</v>
      </c>
      <c r="B51" s="937" t="s">
        <v>950</v>
      </c>
      <c r="C51" s="882">
        <v>1</v>
      </c>
      <c r="D51" s="882"/>
      <c r="E51" s="882"/>
      <c r="F51" s="882"/>
      <c r="G51" s="882"/>
      <c r="H51" s="879">
        <f t="shared" si="15"/>
        <v>1</v>
      </c>
      <c r="I51" s="814"/>
      <c r="J51" s="814"/>
      <c r="K51" s="814"/>
      <c r="L51" s="814"/>
      <c r="M51" s="815"/>
      <c r="N51" s="815"/>
      <c r="O51" s="815"/>
      <c r="P51" s="880"/>
      <c r="Q51" s="880"/>
      <c r="R51" s="880"/>
      <c r="S51" s="880"/>
      <c r="T51" s="880"/>
      <c r="U51" s="880"/>
      <c r="V51" s="880"/>
      <c r="W51" s="880"/>
      <c r="X51" s="880"/>
      <c r="Y51" s="880"/>
      <c r="Z51" s="880"/>
      <c r="AA51" s="880"/>
      <c r="AB51" s="880"/>
      <c r="AC51" s="880"/>
      <c r="AD51" s="880">
        <v>1</v>
      </c>
      <c r="AE51" s="816"/>
      <c r="AF51" s="816"/>
      <c r="AG51" s="816"/>
      <c r="AH51" s="880">
        <f>H51</f>
        <v>1</v>
      </c>
      <c r="AI51" s="880"/>
      <c r="AJ51" s="880"/>
      <c r="AK51" s="880"/>
      <c r="AL51" s="880"/>
      <c r="AM51" s="880"/>
      <c r="AN51" s="880"/>
      <c r="AO51" s="880"/>
      <c r="AP51" s="880"/>
      <c r="AQ51" s="880"/>
      <c r="AR51" s="880"/>
      <c r="AS51" s="880"/>
      <c r="AT51" s="880"/>
      <c r="AU51" s="880"/>
      <c r="AV51" s="880"/>
      <c r="AW51" s="880"/>
      <c r="AX51" s="880"/>
      <c r="AY51" s="880">
        <f t="shared" si="16"/>
        <v>1</v>
      </c>
      <c r="AZ51" s="880"/>
      <c r="BA51" s="880"/>
      <c r="BB51" s="880"/>
      <c r="BC51" s="1236">
        <f t="shared" si="17"/>
        <v>1</v>
      </c>
      <c r="BD51" s="1236"/>
      <c r="BE51" s="1236"/>
      <c r="BF51" s="1236"/>
      <c r="BG51" s="1236"/>
      <c r="BH51" s="1236"/>
      <c r="BI51" s="1236"/>
      <c r="BJ51" s="1236"/>
      <c r="BK51" s="1236"/>
      <c r="BL51" s="1236"/>
      <c r="BM51" s="1236"/>
      <c r="BN51" s="1236"/>
      <c r="BO51" s="1236"/>
      <c r="BP51" s="1236"/>
      <c r="BQ51" s="1236"/>
      <c r="BR51" s="1236"/>
      <c r="BS51" s="1236"/>
      <c r="BT51" s="1236"/>
      <c r="BU51" s="1233">
        <f t="shared" si="18"/>
        <v>1</v>
      </c>
    </row>
    <row r="52" spans="1:290" s="27" customFormat="1" ht="14.45" customHeight="1" x14ac:dyDescent="0.25">
      <c r="A52" s="1258" t="s">
        <v>547</v>
      </c>
      <c r="B52" s="939" t="s">
        <v>1196</v>
      </c>
      <c r="C52" s="1262">
        <f>SUM(C38:C51)</f>
        <v>8</v>
      </c>
      <c r="D52" s="1262"/>
      <c r="E52" s="1262"/>
      <c r="F52" s="1262"/>
      <c r="G52" s="1262"/>
      <c r="H52" s="1263">
        <f t="shared" si="15"/>
        <v>8</v>
      </c>
      <c r="I52" s="1264"/>
      <c r="J52" s="1264"/>
      <c r="K52" s="1264"/>
      <c r="L52" s="1264"/>
      <c r="M52" s="1265"/>
      <c r="N52" s="1265"/>
      <c r="O52" s="1265"/>
      <c r="P52" s="1266"/>
      <c r="Q52" s="1266"/>
      <c r="R52" s="1266"/>
      <c r="S52" s="1266"/>
      <c r="T52" s="1266"/>
      <c r="U52" s="1266"/>
      <c r="V52" s="1266"/>
      <c r="W52" s="1266"/>
      <c r="X52" s="1266"/>
      <c r="Y52" s="1266">
        <v>1</v>
      </c>
      <c r="Z52" s="1266"/>
      <c r="AA52" s="1266"/>
      <c r="AB52" s="1266"/>
      <c r="AC52" s="1266"/>
      <c r="AD52" s="1266">
        <f>SUM(AD38:AD51)</f>
        <v>9</v>
      </c>
      <c r="AE52" s="1267">
        <f>SUM(AE38:AE51)</f>
        <v>0.25</v>
      </c>
      <c r="AF52" s="1266">
        <f>SUM(AF38:AF51)</f>
        <v>-0.25</v>
      </c>
      <c r="AG52" s="1266">
        <f>SUM(AG38:AG51)</f>
        <v>0</v>
      </c>
      <c r="AH52" s="1266">
        <f>H52</f>
        <v>8</v>
      </c>
      <c r="AI52" s="1266"/>
      <c r="AJ52" s="1266"/>
      <c r="AK52" s="1266"/>
      <c r="AL52" s="1266"/>
      <c r="AM52" s="1266"/>
      <c r="AN52" s="1266"/>
      <c r="AO52" s="1266"/>
      <c r="AP52" s="1266"/>
      <c r="AQ52" s="1266"/>
      <c r="AR52" s="1266"/>
      <c r="AS52" s="1266"/>
      <c r="AT52" s="1266">
        <v>1</v>
      </c>
      <c r="AU52" s="1266"/>
      <c r="AV52" s="1266"/>
      <c r="AW52" s="1266"/>
      <c r="AX52" s="1266"/>
      <c r="AY52" s="1266">
        <f>SUM(AY38:AY51)</f>
        <v>9</v>
      </c>
      <c r="AZ52" s="1266">
        <f>SUM(AZ38:AZ51)</f>
        <v>0.25</v>
      </c>
      <c r="BA52" s="1266">
        <f>AF52</f>
        <v>-0.25</v>
      </c>
      <c r="BB52" s="1266">
        <f t="shared" si="19"/>
        <v>0</v>
      </c>
      <c r="BC52" s="1268">
        <f t="shared" si="17"/>
        <v>8.25</v>
      </c>
      <c r="BD52" s="1268"/>
      <c r="BE52" s="1268"/>
      <c r="BF52" s="1268"/>
      <c r="BG52" s="1268"/>
      <c r="BH52" s="1268"/>
      <c r="BI52" s="1268"/>
      <c r="BJ52" s="1268"/>
      <c r="BK52" s="1268"/>
      <c r="BL52" s="1268">
        <f t="shared" si="20"/>
        <v>-0.25</v>
      </c>
      <c r="BM52" s="1268"/>
      <c r="BN52" s="1268"/>
      <c r="BO52" s="1268"/>
      <c r="BP52" s="1268">
        <v>1</v>
      </c>
      <c r="BQ52" s="1268"/>
      <c r="BR52" s="1268"/>
      <c r="BS52" s="1268"/>
      <c r="BT52" s="1268"/>
      <c r="BU52" s="1267">
        <f>SUM(BU38:BU51)</f>
        <v>9</v>
      </c>
    </row>
    <row r="53" spans="1:290" s="25" customFormat="1" ht="14.45" customHeight="1" x14ac:dyDescent="0.25">
      <c r="A53" s="1259"/>
      <c r="B53" s="1269"/>
      <c r="C53" s="822"/>
      <c r="D53" s="822"/>
      <c r="E53" s="822"/>
      <c r="F53" s="822"/>
      <c r="G53" s="822"/>
      <c r="H53" s="823"/>
      <c r="I53" s="823"/>
      <c r="J53" s="823"/>
      <c r="K53" s="823"/>
      <c r="L53" s="823"/>
      <c r="M53" s="824"/>
      <c r="N53" s="824"/>
      <c r="O53" s="824"/>
      <c r="P53" s="825"/>
      <c r="Q53" s="825"/>
      <c r="R53" s="825"/>
      <c r="S53" s="825"/>
      <c r="T53" s="825"/>
      <c r="U53" s="825"/>
      <c r="V53" s="825"/>
      <c r="W53" s="825"/>
      <c r="X53" s="825"/>
      <c r="Y53" s="825"/>
      <c r="Z53" s="825"/>
      <c r="AA53" s="825"/>
      <c r="AB53" s="825"/>
      <c r="AC53" s="825"/>
      <c r="AD53" s="825"/>
      <c r="AE53" s="825"/>
      <c r="AF53" s="825"/>
      <c r="AG53" s="825"/>
      <c r="AH53" s="825"/>
      <c r="AI53" s="825"/>
      <c r="AJ53" s="825"/>
      <c r="AK53" s="825"/>
      <c r="AL53" s="825"/>
      <c r="AM53" s="825"/>
      <c r="AN53" s="825"/>
      <c r="AO53" s="825"/>
      <c r="AP53" s="825"/>
      <c r="AQ53" s="825"/>
      <c r="AR53" s="825"/>
      <c r="AS53" s="825"/>
      <c r="AT53" s="825"/>
      <c r="AU53" s="825"/>
      <c r="AV53" s="825"/>
      <c r="AW53" s="825"/>
      <c r="AX53" s="825"/>
      <c r="AY53" s="825"/>
      <c r="AZ53" s="825"/>
      <c r="BA53" s="825"/>
      <c r="BB53" s="825"/>
      <c r="BC53" s="825"/>
      <c r="BD53" s="825"/>
      <c r="BE53" s="825"/>
      <c r="BF53" s="825"/>
      <c r="BG53" s="825"/>
      <c r="BH53" s="825"/>
      <c r="BI53" s="825"/>
      <c r="BJ53" s="825"/>
      <c r="BK53" s="825"/>
      <c r="BL53" s="825"/>
      <c r="BM53" s="825"/>
      <c r="BN53" s="825"/>
      <c r="BO53" s="825"/>
      <c r="BP53" s="825"/>
      <c r="BQ53" s="825"/>
      <c r="BR53" s="825"/>
      <c r="BS53" s="825"/>
      <c r="BT53" s="825"/>
      <c r="BU53" s="1133"/>
    </row>
    <row r="54" spans="1:290" s="25" customFormat="1" ht="14.45" customHeight="1" x14ac:dyDescent="0.25">
      <c r="A54" s="1257"/>
      <c r="B54" s="809"/>
      <c r="C54" s="800"/>
      <c r="D54" s="800"/>
      <c r="E54" s="800"/>
      <c r="F54" s="800"/>
      <c r="G54" s="800"/>
      <c r="H54" s="778"/>
      <c r="I54" s="778"/>
      <c r="J54" s="778"/>
      <c r="K54" s="778"/>
      <c r="L54" s="778"/>
      <c r="M54" s="794"/>
      <c r="N54" s="794"/>
      <c r="O54" s="794"/>
      <c r="P54" s="779"/>
      <c r="Q54" s="779"/>
      <c r="R54" s="779"/>
      <c r="S54" s="779"/>
      <c r="T54" s="779"/>
      <c r="U54" s="779"/>
      <c r="V54" s="779"/>
      <c r="W54" s="779"/>
      <c r="X54" s="779"/>
      <c r="Y54" s="779"/>
      <c r="Z54" s="779"/>
      <c r="AA54" s="779"/>
      <c r="AB54" s="779"/>
      <c r="AC54" s="779"/>
      <c r="AD54" s="779"/>
      <c r="AE54" s="779"/>
      <c r="AF54" s="779"/>
      <c r="AG54" s="779"/>
      <c r="AH54" s="779"/>
      <c r="AI54" s="779"/>
      <c r="AJ54" s="779"/>
      <c r="AK54" s="779"/>
      <c r="AL54" s="779"/>
      <c r="AM54" s="779"/>
      <c r="AN54" s="779"/>
      <c r="AO54" s="779"/>
      <c r="AP54" s="779"/>
      <c r="AQ54" s="779"/>
      <c r="AR54" s="779"/>
      <c r="AS54" s="779"/>
      <c r="AT54" s="779"/>
      <c r="AU54" s="779"/>
      <c r="AV54" s="779"/>
      <c r="AW54" s="779"/>
      <c r="AX54" s="779"/>
      <c r="AY54" s="779"/>
      <c r="AZ54" s="779"/>
      <c r="BA54" s="779"/>
      <c r="BB54" s="779"/>
      <c r="BC54" s="810"/>
      <c r="BD54" s="810"/>
      <c r="BE54" s="810"/>
      <c r="BF54" s="810"/>
      <c r="BG54" s="810"/>
      <c r="BH54" s="810"/>
      <c r="BI54" s="810"/>
      <c r="BJ54" s="810"/>
      <c r="BK54" s="810"/>
      <c r="BL54" s="810"/>
      <c r="BM54" s="810"/>
      <c r="BN54" s="810"/>
      <c r="BO54" s="810"/>
      <c r="BP54" s="810"/>
      <c r="BQ54" s="810"/>
      <c r="BR54" s="810"/>
      <c r="BS54" s="810"/>
      <c r="BT54" s="810"/>
      <c r="BU54" s="934"/>
      <c r="BV54" s="26"/>
    </row>
    <row r="55" spans="1:290" s="25" customFormat="1" ht="14.45" customHeight="1" x14ac:dyDescent="0.25">
      <c r="A55" s="1257"/>
      <c r="B55" s="809"/>
      <c r="C55" s="800"/>
      <c r="D55" s="800"/>
      <c r="E55" s="800"/>
      <c r="F55" s="800"/>
      <c r="G55" s="800"/>
      <c r="H55" s="778"/>
      <c r="I55" s="778"/>
      <c r="J55" s="778"/>
      <c r="K55" s="778"/>
      <c r="L55" s="778"/>
      <c r="M55" s="794"/>
      <c r="N55" s="794"/>
      <c r="O55" s="794"/>
      <c r="P55" s="779"/>
      <c r="Q55" s="779"/>
      <c r="R55" s="779"/>
      <c r="S55" s="779"/>
      <c r="T55" s="779"/>
      <c r="U55" s="779"/>
      <c r="V55" s="779"/>
      <c r="W55" s="779"/>
      <c r="X55" s="779"/>
      <c r="Y55" s="779"/>
      <c r="Z55" s="779"/>
      <c r="AA55" s="779"/>
      <c r="AB55" s="779"/>
      <c r="AC55" s="779"/>
      <c r="AD55" s="779"/>
      <c r="AE55" s="779"/>
      <c r="AF55" s="779"/>
      <c r="AG55" s="779"/>
      <c r="AH55" s="779"/>
      <c r="AI55" s="779"/>
      <c r="AJ55" s="779"/>
      <c r="AK55" s="779"/>
      <c r="AL55" s="779"/>
      <c r="AM55" s="779"/>
      <c r="AN55" s="779"/>
      <c r="AO55" s="779"/>
      <c r="AP55" s="779"/>
      <c r="AQ55" s="779"/>
      <c r="AR55" s="779"/>
      <c r="AS55" s="779"/>
      <c r="AT55" s="779"/>
      <c r="AU55" s="779"/>
      <c r="AV55" s="779"/>
      <c r="AW55" s="779"/>
      <c r="AX55" s="779"/>
      <c r="AY55" s="779"/>
      <c r="AZ55" s="779"/>
      <c r="BA55" s="779"/>
      <c r="BB55" s="779"/>
      <c r="BC55" s="810"/>
      <c r="BD55" s="810"/>
      <c r="BE55" s="810"/>
      <c r="BF55" s="810"/>
      <c r="BG55" s="810"/>
      <c r="BH55" s="810"/>
      <c r="BI55" s="810"/>
      <c r="BJ55" s="810"/>
      <c r="BK55" s="810"/>
      <c r="BL55" s="810"/>
      <c r="BM55" s="810"/>
      <c r="BN55" s="810"/>
      <c r="BO55" s="810"/>
      <c r="BP55" s="810"/>
      <c r="BQ55" s="810"/>
      <c r="BR55" s="810"/>
      <c r="BS55" s="810"/>
      <c r="BT55" s="810"/>
      <c r="BU55" s="934"/>
      <c r="BV55" s="26"/>
    </row>
    <row r="56" spans="1:290" s="25" customFormat="1" ht="14.45" customHeight="1" x14ac:dyDescent="0.25">
      <c r="A56" s="1259" t="s">
        <v>548</v>
      </c>
      <c r="B56" s="871" t="s">
        <v>452</v>
      </c>
      <c r="C56" s="800"/>
      <c r="D56" s="800"/>
      <c r="E56" s="800"/>
      <c r="F56" s="800"/>
      <c r="G56" s="800"/>
      <c r="H56" s="778"/>
      <c r="I56" s="778"/>
      <c r="J56" s="778"/>
      <c r="K56" s="778"/>
      <c r="L56" s="778"/>
      <c r="M56" s="794"/>
      <c r="N56" s="794"/>
      <c r="O56" s="794"/>
      <c r="P56" s="779"/>
      <c r="Q56" s="779"/>
      <c r="R56" s="779"/>
      <c r="S56" s="779"/>
      <c r="T56" s="779"/>
      <c r="U56" s="779"/>
      <c r="V56" s="779"/>
      <c r="W56" s="779"/>
      <c r="X56" s="779"/>
      <c r="Y56" s="779"/>
      <c r="Z56" s="779"/>
      <c r="AA56" s="779"/>
      <c r="AB56" s="779"/>
      <c r="AC56" s="779"/>
      <c r="AD56" s="779"/>
      <c r="AE56" s="779"/>
      <c r="AF56" s="779"/>
      <c r="AG56" s="779"/>
      <c r="AH56" s="779"/>
      <c r="AI56" s="779"/>
      <c r="AJ56" s="779"/>
      <c r="AK56" s="779"/>
      <c r="AL56" s="779"/>
      <c r="AM56" s="779"/>
      <c r="AN56" s="779"/>
      <c r="AO56" s="779"/>
      <c r="AP56" s="779"/>
      <c r="AQ56" s="779"/>
      <c r="AR56" s="779"/>
      <c r="AS56" s="779"/>
      <c r="AT56" s="779"/>
      <c r="AU56" s="779"/>
      <c r="AV56" s="779"/>
      <c r="AW56" s="779"/>
      <c r="AX56" s="779"/>
      <c r="AY56" s="779"/>
      <c r="AZ56" s="779"/>
      <c r="BA56" s="779"/>
      <c r="BB56" s="779"/>
      <c r="BC56" s="810"/>
      <c r="BD56" s="810"/>
      <c r="BE56" s="810"/>
      <c r="BF56" s="810"/>
      <c r="BG56" s="810"/>
      <c r="BH56" s="810"/>
      <c r="BI56" s="810"/>
      <c r="BJ56" s="810"/>
      <c r="BK56" s="810"/>
      <c r="BL56" s="810"/>
      <c r="BM56" s="810"/>
      <c r="BN56" s="810"/>
      <c r="BO56" s="810"/>
      <c r="BP56" s="810"/>
      <c r="BQ56" s="810"/>
      <c r="BR56" s="810"/>
      <c r="BS56" s="810"/>
      <c r="BT56" s="810"/>
      <c r="BU56" s="934"/>
      <c r="BV56" s="26"/>
    </row>
    <row r="57" spans="1:290" s="25" customFormat="1" ht="14.45" customHeight="1" x14ac:dyDescent="0.25">
      <c r="A57" s="1259" t="s">
        <v>103</v>
      </c>
      <c r="B57" s="1252" t="s">
        <v>453</v>
      </c>
      <c r="C57" s="877"/>
      <c r="D57" s="877"/>
      <c r="E57" s="877"/>
      <c r="F57" s="877"/>
      <c r="G57" s="877"/>
      <c r="H57" s="878"/>
      <c r="I57" s="878"/>
      <c r="J57" s="878"/>
      <c r="K57" s="878"/>
      <c r="L57" s="878"/>
      <c r="M57" s="879"/>
      <c r="N57" s="879"/>
      <c r="O57" s="879"/>
      <c r="P57" s="879">
        <v>12</v>
      </c>
      <c r="Q57" s="879"/>
      <c r="R57" s="879"/>
      <c r="S57" s="879"/>
      <c r="T57" s="879"/>
      <c r="U57" s="879"/>
      <c r="V57" s="879"/>
      <c r="W57" s="879"/>
      <c r="X57" s="879"/>
      <c r="Y57" s="879"/>
      <c r="Z57" s="879"/>
      <c r="AA57" s="879"/>
      <c r="AB57" s="879"/>
      <c r="AC57" s="879"/>
      <c r="AD57" s="879">
        <f>P57</f>
        <v>12</v>
      </c>
      <c r="AE57" s="880"/>
      <c r="AF57" s="880"/>
      <c r="AG57" s="880"/>
      <c r="AH57" s="879">
        <f>P57</f>
        <v>12</v>
      </c>
      <c r="AI57" s="879"/>
      <c r="AJ57" s="879"/>
      <c r="AK57" s="879"/>
      <c r="AL57" s="879"/>
      <c r="AM57" s="879"/>
      <c r="AN57" s="879"/>
      <c r="AO57" s="879"/>
      <c r="AP57" s="879"/>
      <c r="AQ57" s="879"/>
      <c r="AR57" s="879"/>
      <c r="AS57" s="879"/>
      <c r="AT57" s="879"/>
      <c r="AU57" s="879"/>
      <c r="AV57" s="879"/>
      <c r="AW57" s="879"/>
      <c r="AX57" s="879"/>
      <c r="AY57" s="880">
        <f>AD57+M57+H57</f>
        <v>12</v>
      </c>
      <c r="AZ57" s="880"/>
      <c r="BA57" s="880"/>
      <c r="BB57" s="880"/>
      <c r="BC57" s="879">
        <f>AH57+AZ57/2</f>
        <v>12</v>
      </c>
      <c r="BD57" s="879"/>
      <c r="BE57" s="879"/>
      <c r="BF57" s="879"/>
      <c r="BG57" s="879"/>
      <c r="BH57" s="879"/>
      <c r="BI57" s="879"/>
      <c r="BJ57" s="879"/>
      <c r="BK57" s="879"/>
      <c r="BL57" s="879"/>
      <c r="BM57" s="879"/>
      <c r="BN57" s="879"/>
      <c r="BO57" s="879"/>
      <c r="BP57" s="879"/>
      <c r="BQ57" s="879"/>
      <c r="BR57" s="879"/>
      <c r="BS57" s="879"/>
      <c r="BT57" s="879"/>
      <c r="BU57" s="880">
        <f>AY57+BB57/2</f>
        <v>12</v>
      </c>
    </row>
    <row r="58" spans="1:290" s="25" customFormat="1" ht="14.45" customHeight="1" x14ac:dyDescent="0.25">
      <c r="A58" s="1259" t="s">
        <v>573</v>
      </c>
      <c r="B58" s="1252" t="s">
        <v>912</v>
      </c>
      <c r="C58" s="877"/>
      <c r="D58" s="877"/>
      <c r="E58" s="877"/>
      <c r="F58" s="877"/>
      <c r="G58" s="877"/>
      <c r="H58" s="878"/>
      <c r="I58" s="878"/>
      <c r="J58" s="878"/>
      <c r="K58" s="878"/>
      <c r="L58" s="878"/>
      <c r="M58" s="879"/>
      <c r="N58" s="879"/>
      <c r="O58" s="879"/>
      <c r="P58" s="879">
        <v>6</v>
      </c>
      <c r="Q58" s="879"/>
      <c r="R58" s="879"/>
      <c r="S58" s="879"/>
      <c r="T58" s="879"/>
      <c r="U58" s="879"/>
      <c r="V58" s="879"/>
      <c r="W58" s="879"/>
      <c r="X58" s="879"/>
      <c r="Y58" s="879"/>
      <c r="Z58" s="879"/>
      <c r="AA58" s="879"/>
      <c r="AB58" s="879"/>
      <c r="AC58" s="879"/>
      <c r="AD58" s="879">
        <f>P58</f>
        <v>6</v>
      </c>
      <c r="AE58" s="880"/>
      <c r="AF58" s="880"/>
      <c r="AG58" s="880"/>
      <c r="AH58" s="879">
        <f>P58</f>
        <v>6</v>
      </c>
      <c r="AI58" s="879"/>
      <c r="AJ58" s="879"/>
      <c r="AK58" s="879"/>
      <c r="AL58" s="879"/>
      <c r="AM58" s="879"/>
      <c r="AN58" s="879"/>
      <c r="AO58" s="879"/>
      <c r="AP58" s="879"/>
      <c r="AQ58" s="879"/>
      <c r="AR58" s="879"/>
      <c r="AS58" s="879"/>
      <c r="AT58" s="879"/>
      <c r="AU58" s="879"/>
      <c r="AV58" s="879"/>
      <c r="AW58" s="879"/>
      <c r="AX58" s="879"/>
      <c r="AY58" s="880">
        <f>AH58</f>
        <v>6</v>
      </c>
      <c r="AZ58" s="880"/>
      <c r="BA58" s="880"/>
      <c r="BB58" s="880"/>
      <c r="BC58" s="879">
        <f>AH58+AZ58/2</f>
        <v>6</v>
      </c>
      <c r="BD58" s="879"/>
      <c r="BE58" s="879"/>
      <c r="BF58" s="879"/>
      <c r="BG58" s="879"/>
      <c r="BH58" s="879"/>
      <c r="BI58" s="879"/>
      <c r="BJ58" s="879"/>
      <c r="BK58" s="879"/>
      <c r="BL58" s="879"/>
      <c r="BM58" s="879"/>
      <c r="BN58" s="879"/>
      <c r="BO58" s="879"/>
      <c r="BP58" s="879"/>
      <c r="BQ58" s="879"/>
      <c r="BR58" s="879"/>
      <c r="BS58" s="879"/>
      <c r="BT58" s="879"/>
      <c r="BU58" s="880">
        <f>AY58+BB58/2</f>
        <v>6</v>
      </c>
    </row>
    <row r="59" spans="1:290" s="25" customFormat="1" ht="14.45" customHeight="1" x14ac:dyDescent="0.25">
      <c r="A59" s="1259" t="s">
        <v>574</v>
      </c>
      <c r="B59" s="1252" t="s">
        <v>913</v>
      </c>
      <c r="C59" s="877"/>
      <c r="D59" s="877"/>
      <c r="E59" s="877"/>
      <c r="F59" s="877"/>
      <c r="G59" s="877"/>
      <c r="H59" s="878"/>
      <c r="I59" s="878"/>
      <c r="J59" s="878"/>
      <c r="K59" s="878"/>
      <c r="L59" s="878"/>
      <c r="M59" s="879"/>
      <c r="N59" s="879"/>
      <c r="O59" s="879"/>
      <c r="P59" s="879">
        <v>2</v>
      </c>
      <c r="Q59" s="879"/>
      <c r="R59" s="879"/>
      <c r="S59" s="879"/>
      <c r="T59" s="879"/>
      <c r="U59" s="879"/>
      <c r="V59" s="879"/>
      <c r="W59" s="879"/>
      <c r="X59" s="879"/>
      <c r="Y59" s="879"/>
      <c r="Z59" s="879"/>
      <c r="AA59" s="879"/>
      <c r="AB59" s="879"/>
      <c r="AC59" s="879"/>
      <c r="AD59" s="879">
        <f>P59</f>
        <v>2</v>
      </c>
      <c r="AE59" s="880"/>
      <c r="AF59" s="880"/>
      <c r="AG59" s="880"/>
      <c r="AH59" s="879">
        <f>P59</f>
        <v>2</v>
      </c>
      <c r="AI59" s="879"/>
      <c r="AJ59" s="879"/>
      <c r="AK59" s="879"/>
      <c r="AL59" s="879"/>
      <c r="AM59" s="879"/>
      <c r="AN59" s="879"/>
      <c r="AO59" s="879"/>
      <c r="AP59" s="879"/>
      <c r="AQ59" s="879"/>
      <c r="AR59" s="879"/>
      <c r="AS59" s="879"/>
      <c r="AT59" s="879"/>
      <c r="AU59" s="879"/>
      <c r="AV59" s="879"/>
      <c r="AW59" s="879"/>
      <c r="AX59" s="879"/>
      <c r="AY59" s="880">
        <f>AH59</f>
        <v>2</v>
      </c>
      <c r="AZ59" s="880"/>
      <c r="BA59" s="880"/>
      <c r="BB59" s="880"/>
      <c r="BC59" s="879">
        <f>AH59+AZ59/2</f>
        <v>2</v>
      </c>
      <c r="BD59" s="879"/>
      <c r="BE59" s="879"/>
      <c r="BF59" s="879"/>
      <c r="BG59" s="879"/>
      <c r="BH59" s="879"/>
      <c r="BI59" s="879"/>
      <c r="BJ59" s="879"/>
      <c r="BK59" s="879"/>
      <c r="BL59" s="879"/>
      <c r="BM59" s="879"/>
      <c r="BN59" s="879"/>
      <c r="BO59" s="879"/>
      <c r="BP59" s="879"/>
      <c r="BQ59" s="879"/>
      <c r="BR59" s="879"/>
      <c r="BS59" s="879"/>
      <c r="BT59" s="879"/>
      <c r="BU59" s="880">
        <f>AY59+BB59/2</f>
        <v>2</v>
      </c>
    </row>
    <row r="60" spans="1:290" s="25" customFormat="1" ht="14.45" customHeight="1" x14ac:dyDescent="0.25">
      <c r="A60" s="1259" t="s">
        <v>106</v>
      </c>
      <c r="B60" s="1252" t="s">
        <v>914</v>
      </c>
      <c r="C60" s="877"/>
      <c r="D60" s="877"/>
      <c r="E60" s="877"/>
      <c r="F60" s="877"/>
      <c r="G60" s="877"/>
      <c r="H60" s="878"/>
      <c r="I60" s="878"/>
      <c r="J60" s="878"/>
      <c r="K60" s="878"/>
      <c r="L60" s="878"/>
      <c r="M60" s="879"/>
      <c r="N60" s="879"/>
      <c r="O60" s="879"/>
      <c r="P60" s="879">
        <v>1</v>
      </c>
      <c r="Q60" s="879"/>
      <c r="R60" s="879"/>
      <c r="S60" s="879"/>
      <c r="T60" s="879"/>
      <c r="U60" s="879"/>
      <c r="V60" s="879"/>
      <c r="W60" s="879"/>
      <c r="X60" s="879"/>
      <c r="Y60" s="879"/>
      <c r="Z60" s="879"/>
      <c r="AA60" s="879"/>
      <c r="AB60" s="879"/>
      <c r="AC60" s="879"/>
      <c r="AD60" s="879">
        <f>P60</f>
        <v>1</v>
      </c>
      <c r="AE60" s="880"/>
      <c r="AF60" s="880"/>
      <c r="AG60" s="880"/>
      <c r="AH60" s="879">
        <f>P60</f>
        <v>1</v>
      </c>
      <c r="AI60" s="879"/>
      <c r="AJ60" s="879"/>
      <c r="AK60" s="879"/>
      <c r="AL60" s="879"/>
      <c r="AM60" s="879"/>
      <c r="AN60" s="879"/>
      <c r="AO60" s="879"/>
      <c r="AP60" s="879"/>
      <c r="AQ60" s="879"/>
      <c r="AR60" s="879"/>
      <c r="AS60" s="879"/>
      <c r="AT60" s="879"/>
      <c r="AU60" s="879"/>
      <c r="AV60" s="879"/>
      <c r="AW60" s="879"/>
      <c r="AX60" s="879"/>
      <c r="AY60" s="880">
        <f>AH60</f>
        <v>1</v>
      </c>
      <c r="AZ60" s="880"/>
      <c r="BA60" s="880"/>
      <c r="BB60" s="880"/>
      <c r="BC60" s="879">
        <f>AH60+AZ60/2</f>
        <v>1</v>
      </c>
      <c r="BD60" s="879"/>
      <c r="BE60" s="879"/>
      <c r="BF60" s="879"/>
      <c r="BG60" s="879"/>
      <c r="BH60" s="879"/>
      <c r="BI60" s="879"/>
      <c r="BJ60" s="879"/>
      <c r="BK60" s="879"/>
      <c r="BL60" s="879"/>
      <c r="BM60" s="879"/>
      <c r="BN60" s="879"/>
      <c r="BO60" s="879"/>
      <c r="BP60" s="879"/>
      <c r="BQ60" s="879"/>
      <c r="BR60" s="879"/>
      <c r="BS60" s="879"/>
      <c r="BT60" s="879"/>
      <c r="BU60" s="880">
        <f>AY60+BB60/2</f>
        <v>1</v>
      </c>
    </row>
    <row r="61" spans="1:290" s="25" customFormat="1" ht="14.45" customHeight="1" x14ac:dyDescent="0.25">
      <c r="A61" s="1258" t="s">
        <v>107</v>
      </c>
      <c r="B61" s="881" t="s">
        <v>1197</v>
      </c>
      <c r="C61" s="882"/>
      <c r="D61" s="882"/>
      <c r="E61" s="882"/>
      <c r="F61" s="882"/>
      <c r="G61" s="882"/>
      <c r="H61" s="883"/>
      <c r="I61" s="883"/>
      <c r="J61" s="883"/>
      <c r="K61" s="883"/>
      <c r="L61" s="883"/>
      <c r="M61" s="879"/>
      <c r="N61" s="879"/>
      <c r="O61" s="879"/>
      <c r="P61" s="880">
        <f>P57+P58+P60+P59</f>
        <v>21</v>
      </c>
      <c r="Q61" s="880"/>
      <c r="R61" s="880"/>
      <c r="S61" s="880"/>
      <c r="T61" s="880"/>
      <c r="U61" s="880"/>
      <c r="V61" s="880"/>
      <c r="W61" s="880"/>
      <c r="X61" s="880"/>
      <c r="Y61" s="880"/>
      <c r="Z61" s="880"/>
      <c r="AA61" s="880"/>
      <c r="AB61" s="880"/>
      <c r="AC61" s="880"/>
      <c r="AD61" s="880">
        <f t="shared" ref="AD61:BU61" si="21">AD57+AD58+AD60+AD59</f>
        <v>21</v>
      </c>
      <c r="AE61" s="880"/>
      <c r="AF61" s="880"/>
      <c r="AG61" s="880"/>
      <c r="AH61" s="880">
        <f t="shared" si="21"/>
        <v>21</v>
      </c>
      <c r="AI61" s="880"/>
      <c r="AJ61" s="880"/>
      <c r="AK61" s="880"/>
      <c r="AL61" s="880"/>
      <c r="AM61" s="880"/>
      <c r="AN61" s="880"/>
      <c r="AO61" s="880"/>
      <c r="AP61" s="880"/>
      <c r="AQ61" s="880"/>
      <c r="AR61" s="880"/>
      <c r="AS61" s="880"/>
      <c r="AT61" s="880"/>
      <c r="AU61" s="880"/>
      <c r="AV61" s="880"/>
      <c r="AW61" s="880"/>
      <c r="AX61" s="880"/>
      <c r="AY61" s="880">
        <f t="shared" si="21"/>
        <v>21</v>
      </c>
      <c r="AZ61" s="880"/>
      <c r="BA61" s="880"/>
      <c r="BB61" s="880"/>
      <c r="BC61" s="884">
        <f t="shared" si="21"/>
        <v>21</v>
      </c>
      <c r="BD61" s="884"/>
      <c r="BE61" s="884"/>
      <c r="BF61" s="884"/>
      <c r="BG61" s="884"/>
      <c r="BH61" s="884"/>
      <c r="BI61" s="884"/>
      <c r="BJ61" s="884"/>
      <c r="BK61" s="884"/>
      <c r="BL61" s="884"/>
      <c r="BM61" s="884"/>
      <c r="BN61" s="884"/>
      <c r="BO61" s="884"/>
      <c r="BP61" s="884"/>
      <c r="BQ61" s="884"/>
      <c r="BR61" s="884"/>
      <c r="BS61" s="884"/>
      <c r="BT61" s="884"/>
      <c r="BU61" s="884">
        <f t="shared" si="21"/>
        <v>21</v>
      </c>
    </row>
    <row r="62" spans="1:290" ht="15.75" customHeight="1" x14ac:dyDescent="0.25">
      <c r="A62" s="1259"/>
      <c r="B62" s="1253"/>
      <c r="C62" s="1134"/>
      <c r="D62" s="1134"/>
      <c r="E62" s="1134"/>
      <c r="F62" s="1134"/>
      <c r="G62" s="1134"/>
      <c r="H62" s="1135"/>
      <c r="I62" s="1135"/>
      <c r="J62" s="1135"/>
      <c r="K62" s="1135"/>
      <c r="L62" s="1135"/>
      <c r="M62" s="1136"/>
      <c r="N62" s="1136"/>
      <c r="O62" s="1136"/>
      <c r="P62" s="1137"/>
      <c r="Q62" s="1137"/>
      <c r="R62" s="1137"/>
      <c r="S62" s="1137"/>
      <c r="T62" s="1137"/>
      <c r="U62" s="1137"/>
      <c r="V62" s="1137"/>
      <c r="W62" s="1137"/>
      <c r="X62" s="1137"/>
      <c r="Y62" s="1137"/>
      <c r="Z62" s="1137"/>
      <c r="AA62" s="1137"/>
      <c r="AB62" s="1137"/>
      <c r="AC62" s="1137"/>
      <c r="AD62" s="1137"/>
      <c r="AE62" s="1137"/>
      <c r="AF62" s="1137"/>
      <c r="AG62" s="1137"/>
      <c r="AH62" s="1137"/>
      <c r="AI62" s="1137"/>
      <c r="AJ62" s="1137"/>
      <c r="AK62" s="1137"/>
      <c r="AL62" s="1137"/>
      <c r="AM62" s="1137"/>
      <c r="AN62" s="1137"/>
      <c r="AO62" s="1137"/>
      <c r="AP62" s="1137"/>
      <c r="AQ62" s="1137"/>
      <c r="AR62" s="1137"/>
      <c r="AS62" s="1137"/>
      <c r="AT62" s="1137"/>
      <c r="AU62" s="1137"/>
      <c r="AV62" s="1137"/>
      <c r="AW62" s="1137"/>
      <c r="AX62" s="1137"/>
      <c r="AY62" s="1137"/>
      <c r="AZ62" s="1137"/>
      <c r="BA62" s="1137"/>
      <c r="BB62" s="1137"/>
      <c r="BC62" s="1137"/>
      <c r="BD62" s="1137"/>
      <c r="BE62" s="1137"/>
      <c r="BF62" s="1137"/>
      <c r="BG62" s="1137"/>
      <c r="BH62" s="1137"/>
      <c r="BI62" s="1137"/>
      <c r="BJ62" s="1137"/>
      <c r="BK62" s="1137"/>
      <c r="BL62" s="1137"/>
      <c r="BM62" s="1137"/>
      <c r="BN62" s="1137"/>
      <c r="BO62" s="1137"/>
      <c r="BP62" s="1137"/>
      <c r="BQ62" s="1137"/>
      <c r="BR62" s="1137"/>
      <c r="BS62" s="1137"/>
      <c r="BT62" s="1137"/>
      <c r="BU62" s="1138"/>
      <c r="BV62" s="25"/>
      <c r="BW62" s="25"/>
      <c r="BX62" s="25"/>
      <c r="BY62" s="25"/>
      <c r="BZ62" s="25"/>
      <c r="CA62" s="25"/>
      <c r="CB62" s="25"/>
      <c r="CC62" s="25"/>
      <c r="CD62" s="25"/>
      <c r="CE62" s="25"/>
      <c r="CF62" s="25"/>
      <c r="CG62" s="25"/>
      <c r="CH62" s="25"/>
      <c r="CI62" s="25"/>
      <c r="CJ62" s="25"/>
      <c r="CK62" s="25"/>
      <c r="CL62" s="25"/>
      <c r="CM62" s="25"/>
      <c r="CN62" s="25"/>
      <c r="CO62" s="25"/>
      <c r="CP62" s="25"/>
      <c r="CQ62" s="25"/>
      <c r="CR62" s="25"/>
      <c r="CS62" s="25"/>
      <c r="CT62" s="25"/>
      <c r="CU62" s="25"/>
      <c r="CV62" s="25"/>
      <c r="CW62" s="25"/>
      <c r="CX62" s="25"/>
      <c r="CY62" s="25"/>
      <c r="CZ62" s="25"/>
      <c r="DA62" s="25"/>
      <c r="DB62" s="25"/>
      <c r="DC62" s="25"/>
      <c r="DD62" s="25"/>
      <c r="DE62" s="25"/>
      <c r="DF62" s="25"/>
      <c r="DG62" s="25"/>
      <c r="DH62" s="25"/>
      <c r="DI62" s="25"/>
      <c r="DJ62" s="25"/>
      <c r="DK62" s="25"/>
      <c r="DL62" s="25"/>
      <c r="DM62" s="25"/>
      <c r="DN62" s="25"/>
      <c r="DO62" s="25"/>
      <c r="DP62" s="25"/>
      <c r="DQ62" s="25"/>
      <c r="DR62" s="25"/>
      <c r="DS62" s="25"/>
      <c r="DT62" s="25"/>
      <c r="DU62" s="25"/>
      <c r="DV62" s="25"/>
      <c r="DW62" s="25"/>
      <c r="DX62" s="25"/>
      <c r="DY62" s="25"/>
      <c r="DZ62" s="25"/>
      <c r="EA62" s="25"/>
      <c r="EB62" s="25"/>
      <c r="EC62" s="25"/>
      <c r="ED62" s="25"/>
      <c r="EE62" s="25"/>
      <c r="EF62" s="25"/>
      <c r="EG62" s="25"/>
      <c r="EH62" s="25"/>
      <c r="EI62" s="25"/>
      <c r="EJ62" s="25"/>
      <c r="EK62" s="25"/>
      <c r="EL62" s="25"/>
      <c r="EM62" s="25"/>
      <c r="EN62" s="25"/>
      <c r="EO62" s="25"/>
      <c r="EP62" s="25"/>
      <c r="EQ62" s="25"/>
      <c r="ER62" s="25"/>
      <c r="ES62" s="25"/>
      <c r="ET62" s="25"/>
      <c r="EU62" s="25"/>
      <c r="EV62" s="25"/>
      <c r="EW62" s="25"/>
      <c r="EX62" s="25"/>
      <c r="EY62" s="25"/>
      <c r="EZ62" s="25"/>
      <c r="FA62" s="25"/>
      <c r="FB62" s="25"/>
      <c r="FC62" s="25"/>
      <c r="FD62" s="25"/>
      <c r="FE62" s="25"/>
      <c r="FF62" s="25"/>
      <c r="FG62" s="25"/>
      <c r="FH62" s="25"/>
      <c r="FI62" s="25"/>
      <c r="FJ62" s="25"/>
      <c r="FK62" s="25"/>
      <c r="FL62" s="25"/>
      <c r="FM62" s="25"/>
      <c r="FN62" s="25"/>
      <c r="FO62" s="25"/>
      <c r="FP62" s="25"/>
      <c r="FQ62" s="25"/>
      <c r="FR62" s="25"/>
      <c r="FS62" s="25"/>
      <c r="FT62" s="25"/>
      <c r="FU62" s="25"/>
      <c r="FV62" s="25"/>
      <c r="FW62" s="25"/>
      <c r="FX62" s="25"/>
      <c r="FY62" s="25"/>
      <c r="FZ62" s="25"/>
      <c r="GA62" s="25"/>
      <c r="GB62" s="25"/>
      <c r="GC62" s="25"/>
      <c r="GD62" s="25"/>
      <c r="GE62" s="25"/>
      <c r="GF62" s="25"/>
      <c r="GG62" s="25"/>
      <c r="GH62" s="25"/>
      <c r="GI62" s="25"/>
      <c r="GJ62" s="25"/>
      <c r="GK62" s="25"/>
      <c r="GL62" s="25"/>
      <c r="GM62" s="25"/>
      <c r="GN62" s="25"/>
      <c r="GO62" s="25"/>
      <c r="GP62" s="25"/>
      <c r="GQ62" s="25"/>
      <c r="GR62" s="25"/>
      <c r="GS62" s="25"/>
      <c r="GT62" s="25"/>
      <c r="GU62" s="25"/>
      <c r="GV62" s="25"/>
      <c r="GW62" s="25"/>
      <c r="GX62" s="25"/>
      <c r="GY62" s="25"/>
      <c r="GZ62" s="25"/>
      <c r="HA62" s="25"/>
      <c r="HB62" s="25"/>
      <c r="HC62" s="25"/>
      <c r="HD62" s="25"/>
      <c r="HE62" s="25"/>
      <c r="HF62" s="25"/>
      <c r="HG62" s="25"/>
      <c r="HH62" s="25"/>
      <c r="HI62" s="25"/>
      <c r="HJ62" s="25"/>
      <c r="HK62" s="25"/>
      <c r="HL62" s="25"/>
      <c r="HM62" s="25"/>
      <c r="HN62" s="25"/>
      <c r="HO62" s="25"/>
      <c r="HP62" s="25"/>
      <c r="HQ62" s="25"/>
      <c r="HR62" s="25"/>
      <c r="HS62" s="25"/>
      <c r="HT62" s="25"/>
      <c r="HU62" s="25"/>
      <c r="HV62" s="25"/>
      <c r="HW62" s="25"/>
      <c r="HX62" s="25"/>
      <c r="HY62" s="25"/>
      <c r="HZ62" s="25"/>
      <c r="IA62" s="25"/>
      <c r="IB62" s="25"/>
      <c r="IC62" s="25"/>
      <c r="ID62" s="25"/>
      <c r="IE62" s="25"/>
      <c r="IF62" s="25"/>
      <c r="IG62" s="25"/>
      <c r="IH62" s="25"/>
      <c r="II62" s="25"/>
      <c r="IJ62" s="25"/>
      <c r="IK62" s="25"/>
      <c r="IL62" s="25"/>
      <c r="IM62" s="25"/>
      <c r="IN62" s="25"/>
      <c r="IO62" s="25"/>
      <c r="IP62" s="25"/>
      <c r="IQ62" s="25"/>
      <c r="IR62" s="25"/>
      <c r="IS62" s="25"/>
      <c r="IT62" s="25"/>
      <c r="IU62" s="25"/>
      <c r="IV62" s="25"/>
      <c r="IW62" s="25"/>
      <c r="IX62" s="25"/>
      <c r="IY62" s="25"/>
      <c r="IZ62" s="25"/>
      <c r="JA62" s="25"/>
      <c r="JB62" s="25"/>
      <c r="JC62" s="25"/>
      <c r="JD62" s="25"/>
      <c r="JE62" s="25"/>
      <c r="JF62" s="25"/>
      <c r="JG62" s="25"/>
      <c r="JH62" s="25"/>
      <c r="JI62" s="25"/>
      <c r="JJ62" s="25"/>
      <c r="JK62" s="25"/>
      <c r="JL62" s="25"/>
      <c r="JM62" s="25"/>
      <c r="JN62" s="25"/>
      <c r="JO62" s="25"/>
      <c r="JP62" s="25"/>
      <c r="JQ62" s="25"/>
      <c r="JR62" s="25"/>
      <c r="JS62" s="25"/>
      <c r="JT62" s="25"/>
      <c r="JU62" s="25"/>
      <c r="JV62" s="25"/>
      <c r="JW62" s="25"/>
      <c r="JX62" s="25"/>
      <c r="JY62" s="25"/>
      <c r="JZ62" s="25"/>
      <c r="KA62" s="25"/>
      <c r="KB62" s="25"/>
      <c r="KC62" s="25"/>
      <c r="KD62" s="25"/>
    </row>
    <row r="63" spans="1:290" s="25" customFormat="1" ht="14.45" customHeight="1" x14ac:dyDescent="0.25">
      <c r="A63" s="1257"/>
      <c r="B63" s="776"/>
      <c r="C63" s="777"/>
      <c r="D63" s="777"/>
      <c r="E63" s="777"/>
      <c r="F63" s="777"/>
      <c r="G63" s="777"/>
      <c r="H63" s="778"/>
      <c r="I63" s="778"/>
      <c r="J63" s="778"/>
      <c r="K63" s="778"/>
      <c r="L63" s="778"/>
      <c r="M63" s="794"/>
      <c r="N63" s="794"/>
      <c r="O63" s="794"/>
      <c r="P63" s="794"/>
      <c r="Q63" s="794"/>
      <c r="R63" s="794"/>
      <c r="S63" s="794"/>
      <c r="T63" s="794"/>
      <c r="U63" s="794"/>
      <c r="V63" s="794"/>
      <c r="W63" s="794"/>
      <c r="X63" s="794"/>
      <c r="Y63" s="794"/>
      <c r="Z63" s="794"/>
      <c r="AA63" s="794"/>
      <c r="AB63" s="794"/>
      <c r="AC63" s="794"/>
      <c r="AD63" s="794"/>
      <c r="AE63" s="794"/>
      <c r="AF63" s="794"/>
      <c r="AG63" s="794"/>
      <c r="AH63" s="794"/>
      <c r="AI63" s="794"/>
      <c r="AJ63" s="794"/>
      <c r="AK63" s="794"/>
      <c r="AL63" s="794"/>
      <c r="AM63" s="794"/>
      <c r="AN63" s="794"/>
      <c r="AO63" s="794"/>
      <c r="AP63" s="794"/>
      <c r="AQ63" s="794"/>
      <c r="AR63" s="794"/>
      <c r="AS63" s="794"/>
      <c r="AT63" s="794"/>
      <c r="AU63" s="794"/>
      <c r="AV63" s="794"/>
      <c r="AW63" s="794"/>
      <c r="AX63" s="794"/>
      <c r="AY63" s="783"/>
      <c r="AZ63" s="783"/>
      <c r="BA63" s="783"/>
      <c r="BB63" s="783"/>
      <c r="BC63" s="783"/>
      <c r="BD63" s="783"/>
      <c r="BE63" s="783"/>
      <c r="BF63" s="783"/>
      <c r="BG63" s="783"/>
      <c r="BH63" s="783"/>
      <c r="BI63" s="783"/>
      <c r="BJ63" s="783"/>
      <c r="BK63" s="783"/>
      <c r="BL63" s="783"/>
      <c r="BM63" s="783"/>
      <c r="BN63" s="783"/>
      <c r="BO63" s="783"/>
      <c r="BP63" s="783"/>
      <c r="BQ63" s="783"/>
      <c r="BR63" s="783"/>
      <c r="BS63" s="783"/>
      <c r="BT63" s="783"/>
      <c r="BU63" s="940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  <c r="GW63" s="14"/>
      <c r="GX63" s="14"/>
      <c r="GY63" s="14"/>
      <c r="GZ63" s="14"/>
      <c r="HA63" s="14"/>
      <c r="HB63" s="14"/>
      <c r="HC63" s="14"/>
      <c r="HD63" s="14"/>
      <c r="HE63" s="14"/>
      <c r="HF63" s="14"/>
      <c r="HG63" s="14"/>
      <c r="HH63" s="14"/>
      <c r="HI63" s="14"/>
      <c r="HJ63" s="14"/>
      <c r="HK63" s="14"/>
      <c r="HL63" s="14"/>
      <c r="HM63" s="14"/>
      <c r="HN63" s="14"/>
      <c r="HO63" s="14"/>
      <c r="HP63" s="14"/>
      <c r="HQ63" s="14"/>
      <c r="HR63" s="14"/>
      <c r="HS63" s="14"/>
      <c r="HT63" s="14"/>
      <c r="HU63" s="14"/>
      <c r="HV63" s="14"/>
      <c r="HW63" s="14"/>
      <c r="HX63" s="14"/>
      <c r="HY63" s="14"/>
      <c r="HZ63" s="14"/>
      <c r="IA63" s="14"/>
      <c r="IB63" s="14"/>
      <c r="IC63" s="14"/>
      <c r="ID63" s="14"/>
      <c r="IE63" s="14"/>
      <c r="IF63" s="14"/>
      <c r="IG63" s="14"/>
      <c r="IH63" s="14"/>
      <c r="II63" s="14"/>
      <c r="IJ63" s="14"/>
      <c r="IK63" s="14"/>
      <c r="IL63" s="14"/>
      <c r="IM63" s="14"/>
      <c r="IN63" s="14"/>
      <c r="IO63" s="14"/>
      <c r="IP63" s="14"/>
      <c r="IQ63" s="14"/>
      <c r="IR63" s="14"/>
      <c r="IS63" s="14"/>
      <c r="IT63" s="14"/>
      <c r="IU63" s="14"/>
      <c r="IV63" s="14"/>
      <c r="IW63" s="14"/>
      <c r="IX63" s="14"/>
      <c r="IY63" s="14"/>
      <c r="IZ63" s="14"/>
      <c r="JA63" s="14"/>
      <c r="JB63" s="14"/>
      <c r="JC63" s="14"/>
      <c r="JD63" s="14"/>
      <c r="JE63" s="14"/>
      <c r="JF63" s="14"/>
      <c r="JG63" s="14"/>
      <c r="JH63" s="14"/>
      <c r="JI63" s="14"/>
      <c r="JJ63" s="14"/>
      <c r="JK63" s="14"/>
      <c r="JL63" s="14"/>
      <c r="JM63" s="14"/>
      <c r="JN63" s="14"/>
      <c r="JO63" s="14"/>
      <c r="JP63" s="14"/>
      <c r="JQ63" s="14"/>
      <c r="JR63" s="14"/>
      <c r="JS63" s="14"/>
      <c r="JT63" s="14"/>
      <c r="JU63" s="14"/>
      <c r="JV63" s="14"/>
      <c r="JW63" s="14"/>
      <c r="JX63" s="14"/>
      <c r="JY63" s="14"/>
      <c r="JZ63" s="14"/>
      <c r="KA63" s="14"/>
      <c r="KB63" s="14"/>
      <c r="KC63" s="14"/>
      <c r="KD63" s="14"/>
    </row>
    <row r="64" spans="1:290" s="25" customFormat="1" ht="15.75" customHeight="1" x14ac:dyDescent="0.25">
      <c r="A64" s="1258" t="s">
        <v>108</v>
      </c>
      <c r="B64" s="1248" t="s">
        <v>594</v>
      </c>
      <c r="C64" s="843">
        <f t="shared" ref="C64:BU64" si="22">C21+C35+C52+C61</f>
        <v>8</v>
      </c>
      <c r="D64" s="843">
        <f t="shared" si="22"/>
        <v>0</v>
      </c>
      <c r="E64" s="843">
        <f t="shared" si="22"/>
        <v>0</v>
      </c>
      <c r="F64" s="843">
        <f t="shared" si="22"/>
        <v>0</v>
      </c>
      <c r="G64" s="843">
        <f t="shared" si="22"/>
        <v>0</v>
      </c>
      <c r="H64" s="843">
        <f t="shared" si="22"/>
        <v>8</v>
      </c>
      <c r="I64" s="843">
        <f t="shared" si="22"/>
        <v>0</v>
      </c>
      <c r="J64" s="843">
        <f t="shared" si="22"/>
        <v>0</v>
      </c>
      <c r="K64" s="843">
        <f t="shared" si="22"/>
        <v>0</v>
      </c>
      <c r="L64" s="843">
        <f t="shared" si="22"/>
        <v>0</v>
      </c>
      <c r="M64" s="843">
        <f t="shared" si="22"/>
        <v>0</v>
      </c>
      <c r="N64" s="843">
        <f t="shared" si="22"/>
        <v>0</v>
      </c>
      <c r="O64" s="843">
        <f t="shared" si="22"/>
        <v>0</v>
      </c>
      <c r="P64" s="843">
        <f t="shared" si="22"/>
        <v>150</v>
      </c>
      <c r="Q64" s="843">
        <f t="shared" si="22"/>
        <v>-1</v>
      </c>
      <c r="R64" s="843">
        <f t="shared" si="22"/>
        <v>-2</v>
      </c>
      <c r="S64" s="843">
        <f t="shared" si="22"/>
        <v>-1</v>
      </c>
      <c r="T64" s="843">
        <f t="shared" si="22"/>
        <v>-3</v>
      </c>
      <c r="U64" s="843">
        <f t="shared" si="22"/>
        <v>2</v>
      </c>
      <c r="V64" s="843">
        <f t="shared" si="22"/>
        <v>-3</v>
      </c>
      <c r="W64" s="843">
        <f t="shared" si="22"/>
        <v>-4</v>
      </c>
      <c r="X64" s="843">
        <f t="shared" si="22"/>
        <v>-2</v>
      </c>
      <c r="Y64" s="843">
        <f t="shared" si="22"/>
        <v>0</v>
      </c>
      <c r="Z64" s="843">
        <f t="shared" si="22"/>
        <v>-1</v>
      </c>
      <c r="AA64" s="843">
        <f t="shared" si="22"/>
        <v>-1</v>
      </c>
      <c r="AB64" s="843">
        <f t="shared" si="22"/>
        <v>-2</v>
      </c>
      <c r="AC64" s="843">
        <f t="shared" si="22"/>
        <v>1</v>
      </c>
      <c r="AD64" s="843">
        <f t="shared" si="22"/>
        <v>141</v>
      </c>
      <c r="AE64" s="843">
        <f t="shared" si="22"/>
        <v>0.25</v>
      </c>
      <c r="AF64" s="843">
        <f t="shared" si="22"/>
        <v>-0.25</v>
      </c>
      <c r="AG64" s="843">
        <f t="shared" si="22"/>
        <v>0</v>
      </c>
      <c r="AH64" s="843">
        <f t="shared" si="22"/>
        <v>158</v>
      </c>
      <c r="AI64" s="843">
        <f t="shared" si="22"/>
        <v>0</v>
      </c>
      <c r="AJ64" s="843">
        <f t="shared" si="22"/>
        <v>-1</v>
      </c>
      <c r="AK64" s="843">
        <f t="shared" si="22"/>
        <v>0</v>
      </c>
      <c r="AL64" s="843">
        <f t="shared" si="22"/>
        <v>-2</v>
      </c>
      <c r="AM64" s="843">
        <f t="shared" si="22"/>
        <v>0</v>
      </c>
      <c r="AN64" s="843">
        <f t="shared" si="22"/>
        <v>-1</v>
      </c>
      <c r="AO64" s="843">
        <f t="shared" si="22"/>
        <v>-3</v>
      </c>
      <c r="AP64" s="843">
        <f t="shared" si="22"/>
        <v>2</v>
      </c>
      <c r="AQ64" s="843">
        <f t="shared" si="22"/>
        <v>-3</v>
      </c>
      <c r="AR64" s="843">
        <f t="shared" si="22"/>
        <v>-4</v>
      </c>
      <c r="AS64" s="843">
        <f t="shared" si="22"/>
        <v>-2</v>
      </c>
      <c r="AT64" s="843">
        <f t="shared" si="22"/>
        <v>0</v>
      </c>
      <c r="AU64" s="843">
        <f t="shared" si="22"/>
        <v>-1</v>
      </c>
      <c r="AV64" s="843">
        <f t="shared" si="22"/>
        <v>-1</v>
      </c>
      <c r="AW64" s="843">
        <f t="shared" si="22"/>
        <v>-2</v>
      </c>
      <c r="AX64" s="843">
        <f t="shared" si="22"/>
        <v>1</v>
      </c>
      <c r="AY64" s="843">
        <f t="shared" si="22"/>
        <v>141</v>
      </c>
      <c r="AZ64" s="843">
        <f t="shared" si="22"/>
        <v>0.25</v>
      </c>
      <c r="BA64" s="843">
        <f t="shared" si="22"/>
        <v>-0.25</v>
      </c>
      <c r="BB64" s="843">
        <f t="shared" si="22"/>
        <v>0</v>
      </c>
      <c r="BC64" s="843">
        <f t="shared" si="22"/>
        <v>158.25</v>
      </c>
      <c r="BD64" s="843">
        <f t="shared" si="22"/>
        <v>0</v>
      </c>
      <c r="BE64" s="843">
        <f t="shared" si="22"/>
        <v>-1</v>
      </c>
      <c r="BF64" s="843">
        <f t="shared" si="22"/>
        <v>0</v>
      </c>
      <c r="BG64" s="843">
        <f t="shared" si="22"/>
        <v>-2</v>
      </c>
      <c r="BH64" s="843">
        <f t="shared" si="22"/>
        <v>0</v>
      </c>
      <c r="BI64" s="843">
        <f t="shared" si="22"/>
        <v>-1</v>
      </c>
      <c r="BJ64" s="843">
        <f t="shared" si="22"/>
        <v>-3</v>
      </c>
      <c r="BK64" s="843">
        <f t="shared" si="22"/>
        <v>2</v>
      </c>
      <c r="BL64" s="843">
        <f t="shared" si="22"/>
        <v>-0.25</v>
      </c>
      <c r="BM64" s="843">
        <f t="shared" si="22"/>
        <v>-3</v>
      </c>
      <c r="BN64" s="843">
        <f t="shared" si="22"/>
        <v>-4</v>
      </c>
      <c r="BO64" s="843">
        <f t="shared" si="22"/>
        <v>-2</v>
      </c>
      <c r="BP64" s="843">
        <f t="shared" si="22"/>
        <v>0</v>
      </c>
      <c r="BQ64" s="843">
        <f t="shared" si="22"/>
        <v>-1</v>
      </c>
      <c r="BR64" s="843">
        <f t="shared" si="22"/>
        <v>-1</v>
      </c>
      <c r="BS64" s="843">
        <f t="shared" si="22"/>
        <v>-2</v>
      </c>
      <c r="BT64" s="843">
        <f t="shared" ref="BT64" si="23">BT21+BT35+BT52+BT61</f>
        <v>1</v>
      </c>
      <c r="BU64" s="843">
        <f t="shared" si="22"/>
        <v>141</v>
      </c>
    </row>
    <row r="65" spans="1:74" s="25" customFormat="1" ht="14.45" customHeight="1" x14ac:dyDescent="0.25">
      <c r="A65" s="1255"/>
      <c r="B65" s="854"/>
      <c r="C65" s="855"/>
      <c r="D65" s="855"/>
      <c r="E65" s="855"/>
      <c r="F65" s="855"/>
      <c r="G65" s="855"/>
      <c r="H65" s="856"/>
      <c r="I65" s="856"/>
      <c r="J65" s="856"/>
      <c r="K65" s="856"/>
      <c r="L65" s="856"/>
      <c r="M65" s="868"/>
      <c r="N65" s="868"/>
      <c r="O65" s="868"/>
      <c r="P65" s="868"/>
      <c r="Q65" s="868"/>
      <c r="R65" s="868"/>
      <c r="S65" s="868"/>
      <c r="T65" s="868"/>
      <c r="U65" s="868"/>
      <c r="V65" s="868"/>
      <c r="W65" s="868"/>
      <c r="X65" s="868"/>
      <c r="Y65" s="868"/>
      <c r="Z65" s="868"/>
      <c r="AA65" s="868"/>
      <c r="AB65" s="868"/>
      <c r="AC65" s="868"/>
      <c r="AD65" s="856"/>
      <c r="AE65" s="1241"/>
      <c r="AF65" s="856"/>
      <c r="AG65" s="856"/>
      <c r="AH65" s="856"/>
      <c r="AI65" s="857"/>
      <c r="AJ65" s="857"/>
      <c r="AK65" s="857"/>
      <c r="AL65" s="857"/>
      <c r="AM65" s="857"/>
      <c r="AN65" s="857"/>
      <c r="AO65" s="857"/>
      <c r="AP65" s="857"/>
      <c r="AQ65" s="857"/>
      <c r="AR65" s="857"/>
      <c r="AS65" s="857"/>
      <c r="AT65" s="857"/>
      <c r="AU65" s="857"/>
      <c r="AV65" s="857"/>
      <c r="AW65" s="857"/>
      <c r="AX65" s="857"/>
      <c r="AY65" s="892"/>
      <c r="AZ65" s="893"/>
      <c r="BA65" s="893"/>
      <c r="BB65" s="893"/>
      <c r="BC65" s="1308"/>
      <c r="BD65" s="1308"/>
      <c r="BE65" s="1308"/>
      <c r="BF65" s="1308"/>
      <c r="BG65" s="1308"/>
      <c r="BH65" s="1308"/>
      <c r="BI65" s="1308"/>
      <c r="BJ65" s="1308"/>
      <c r="BK65" s="1308"/>
      <c r="BL65" s="1238"/>
      <c r="BM65" s="1238"/>
      <c r="BN65" s="1238"/>
      <c r="BO65" s="1238"/>
      <c r="BP65" s="1238"/>
      <c r="BQ65" s="1238"/>
      <c r="BR65" s="1238"/>
      <c r="BS65" s="1238"/>
      <c r="BT65" s="1238"/>
      <c r="BU65" s="1239"/>
      <c r="BV65" s="26"/>
    </row>
    <row r="66" spans="1:74" s="25" customFormat="1" ht="14.45" customHeight="1" x14ac:dyDescent="0.25">
      <c r="A66" s="1258" t="s">
        <v>111</v>
      </c>
      <c r="B66" s="1248" t="s">
        <v>519</v>
      </c>
      <c r="C66" s="1240">
        <f t="shared" ref="C66:BS66" si="24">C10+C12+C64</f>
        <v>14</v>
      </c>
      <c r="D66" s="1240">
        <f t="shared" si="24"/>
        <v>-1</v>
      </c>
      <c r="E66" s="1240">
        <f t="shared" si="24"/>
        <v>-1</v>
      </c>
      <c r="F66" s="1240">
        <f t="shared" si="24"/>
        <v>-1</v>
      </c>
      <c r="G66" s="1240">
        <f t="shared" si="24"/>
        <v>-1</v>
      </c>
      <c r="H66" s="1240">
        <f t="shared" si="24"/>
        <v>10</v>
      </c>
      <c r="I66" s="1240">
        <f t="shared" si="24"/>
        <v>0</v>
      </c>
      <c r="J66" s="1240">
        <f t="shared" si="24"/>
        <v>0</v>
      </c>
      <c r="K66" s="1240">
        <f t="shared" si="24"/>
        <v>36</v>
      </c>
      <c r="L66" s="1240"/>
      <c r="M66" s="1240">
        <f t="shared" si="24"/>
        <v>35</v>
      </c>
      <c r="N66" s="1240">
        <f t="shared" si="24"/>
        <v>0</v>
      </c>
      <c r="O66" s="1240">
        <f t="shared" si="24"/>
        <v>0</v>
      </c>
      <c r="P66" s="1240">
        <f t="shared" si="24"/>
        <v>150</v>
      </c>
      <c r="Q66" s="1240">
        <f t="shared" si="24"/>
        <v>-1</v>
      </c>
      <c r="R66" s="1240">
        <f t="shared" si="24"/>
        <v>-2</v>
      </c>
      <c r="S66" s="1240">
        <f t="shared" si="24"/>
        <v>-1</v>
      </c>
      <c r="T66" s="1240">
        <f t="shared" si="24"/>
        <v>-3</v>
      </c>
      <c r="U66" s="1240">
        <f t="shared" si="24"/>
        <v>2</v>
      </c>
      <c r="V66" s="1240">
        <f t="shared" si="24"/>
        <v>-3</v>
      </c>
      <c r="W66" s="1240">
        <f t="shared" si="24"/>
        <v>-4</v>
      </c>
      <c r="X66" s="1240">
        <f t="shared" si="24"/>
        <v>-2</v>
      </c>
      <c r="Y66" s="1240">
        <f t="shared" si="24"/>
        <v>0</v>
      </c>
      <c r="Z66" s="1240">
        <f t="shared" si="24"/>
        <v>-1</v>
      </c>
      <c r="AA66" s="1240">
        <f t="shared" si="24"/>
        <v>-1</v>
      </c>
      <c r="AB66" s="1240">
        <f t="shared" si="24"/>
        <v>-2</v>
      </c>
      <c r="AC66" s="1240">
        <f t="shared" si="24"/>
        <v>1</v>
      </c>
      <c r="AD66" s="1240">
        <f t="shared" si="24"/>
        <v>141</v>
      </c>
      <c r="AE66" s="1240">
        <f t="shared" si="24"/>
        <v>0.25</v>
      </c>
      <c r="AF66" s="1240">
        <f t="shared" si="24"/>
        <v>-0.25</v>
      </c>
      <c r="AG66" s="1240">
        <f t="shared" si="24"/>
        <v>0</v>
      </c>
      <c r="AH66" s="1240">
        <f t="shared" si="24"/>
        <v>200</v>
      </c>
      <c r="AI66" s="1240">
        <f t="shared" si="24"/>
        <v>-1</v>
      </c>
      <c r="AJ66" s="1240">
        <f t="shared" si="24"/>
        <v>-1</v>
      </c>
      <c r="AK66" s="1240">
        <f t="shared" si="24"/>
        <v>-1</v>
      </c>
      <c r="AL66" s="1240">
        <f t="shared" si="24"/>
        <v>-2</v>
      </c>
      <c r="AM66" s="1240">
        <f t="shared" si="24"/>
        <v>-1</v>
      </c>
      <c r="AN66" s="1240">
        <f t="shared" si="24"/>
        <v>-2</v>
      </c>
      <c r="AO66" s="1240">
        <f t="shared" si="24"/>
        <v>-3</v>
      </c>
      <c r="AP66" s="1240">
        <f t="shared" si="24"/>
        <v>2</v>
      </c>
      <c r="AQ66" s="1240">
        <f t="shared" si="24"/>
        <v>-3</v>
      </c>
      <c r="AR66" s="1240">
        <f t="shared" si="24"/>
        <v>-4</v>
      </c>
      <c r="AS66" s="1240">
        <f t="shared" si="24"/>
        <v>-3</v>
      </c>
      <c r="AT66" s="1240">
        <f t="shared" si="24"/>
        <v>0</v>
      </c>
      <c r="AU66" s="1240">
        <f t="shared" si="24"/>
        <v>-1</v>
      </c>
      <c r="AV66" s="1240">
        <f t="shared" si="24"/>
        <v>-1</v>
      </c>
      <c r="AW66" s="1240">
        <f t="shared" si="24"/>
        <v>-2</v>
      </c>
      <c r="AX66" s="1240">
        <f t="shared" si="24"/>
        <v>1</v>
      </c>
      <c r="AY66" s="1240">
        <f t="shared" si="24"/>
        <v>178</v>
      </c>
      <c r="AZ66" s="1240">
        <f t="shared" si="24"/>
        <v>0.25</v>
      </c>
      <c r="BA66" s="1240">
        <f t="shared" si="24"/>
        <v>-0.25</v>
      </c>
      <c r="BB66" s="1240">
        <f t="shared" si="24"/>
        <v>0</v>
      </c>
      <c r="BC66" s="1240">
        <f t="shared" si="24"/>
        <v>200.25</v>
      </c>
      <c r="BD66" s="1240">
        <f t="shared" si="24"/>
        <v>-1</v>
      </c>
      <c r="BE66" s="1240">
        <f t="shared" si="24"/>
        <v>-1</v>
      </c>
      <c r="BF66" s="1240">
        <f t="shared" si="24"/>
        <v>-1</v>
      </c>
      <c r="BG66" s="1240">
        <f t="shared" si="24"/>
        <v>-2</v>
      </c>
      <c r="BH66" s="1240">
        <f t="shared" si="24"/>
        <v>-1</v>
      </c>
      <c r="BI66" s="1240">
        <f t="shared" si="24"/>
        <v>-2</v>
      </c>
      <c r="BJ66" s="1240">
        <f t="shared" si="24"/>
        <v>-3</v>
      </c>
      <c r="BK66" s="1240">
        <f t="shared" si="24"/>
        <v>2</v>
      </c>
      <c r="BL66" s="1240">
        <f t="shared" si="24"/>
        <v>-0.25</v>
      </c>
      <c r="BM66" s="1240">
        <f t="shared" si="24"/>
        <v>-3</v>
      </c>
      <c r="BN66" s="1240">
        <f t="shared" si="24"/>
        <v>-4</v>
      </c>
      <c r="BO66" s="1240">
        <f t="shared" si="24"/>
        <v>-3</v>
      </c>
      <c r="BP66" s="1240">
        <f t="shared" si="24"/>
        <v>0</v>
      </c>
      <c r="BQ66" s="1240">
        <f t="shared" si="24"/>
        <v>-1</v>
      </c>
      <c r="BR66" s="1240">
        <f t="shared" si="24"/>
        <v>-1</v>
      </c>
      <c r="BS66" s="1240">
        <f t="shared" si="24"/>
        <v>-2</v>
      </c>
      <c r="BT66" s="1240">
        <f t="shared" ref="BT66:BU66" si="25">BT10+BT12+BT64</f>
        <v>1</v>
      </c>
      <c r="BU66" s="1240">
        <f t="shared" si="25"/>
        <v>178</v>
      </c>
    </row>
    <row r="67" spans="1:74" ht="15.75" customHeight="1" x14ac:dyDescent="0.25">
      <c r="A67" s="775"/>
      <c r="B67" s="809"/>
      <c r="C67" s="800"/>
      <c r="D67" s="800"/>
      <c r="E67" s="800"/>
      <c r="F67" s="800"/>
      <c r="G67" s="800"/>
      <c r="H67" s="779"/>
      <c r="I67" s="779"/>
      <c r="J67" s="779"/>
      <c r="K67" s="779"/>
      <c r="L67" s="779"/>
      <c r="M67" s="779"/>
      <c r="N67" s="779"/>
      <c r="O67" s="779"/>
      <c r="P67" s="779"/>
      <c r="Q67" s="779"/>
      <c r="R67" s="779"/>
      <c r="S67" s="779"/>
      <c r="T67" s="779"/>
      <c r="U67" s="779"/>
      <c r="V67" s="779"/>
      <c r="W67" s="779"/>
      <c r="X67" s="779"/>
      <c r="Y67" s="779"/>
      <c r="Z67" s="779"/>
      <c r="AA67" s="779"/>
      <c r="AB67" s="779"/>
      <c r="AC67" s="779"/>
      <c r="AD67" s="779"/>
      <c r="AE67" s="779"/>
      <c r="AF67" s="779"/>
      <c r="AG67" s="779"/>
      <c r="AH67" s="838"/>
      <c r="AI67" s="838"/>
      <c r="AJ67" s="838"/>
      <c r="AK67" s="838"/>
      <c r="AL67" s="838"/>
      <c r="AM67" s="838"/>
      <c r="AN67" s="838"/>
      <c r="AO67" s="838"/>
      <c r="AP67" s="838"/>
      <c r="AQ67" s="838"/>
      <c r="AR67" s="838"/>
      <c r="AS67" s="838"/>
      <c r="AT67" s="838"/>
      <c r="AU67" s="838"/>
      <c r="AV67" s="838"/>
      <c r="AW67" s="838"/>
      <c r="AX67" s="838"/>
      <c r="AY67" s="838"/>
      <c r="AZ67" s="839"/>
      <c r="BA67" s="839"/>
      <c r="BB67" s="839"/>
      <c r="BC67" s="839"/>
      <c r="BD67" s="839"/>
      <c r="BE67" s="839"/>
      <c r="BF67" s="839"/>
      <c r="BG67" s="839"/>
      <c r="BH67" s="839"/>
      <c r="BI67" s="839"/>
      <c r="BJ67" s="839"/>
      <c r="BK67" s="839"/>
      <c r="BL67" s="839"/>
      <c r="BM67" s="839"/>
      <c r="BN67" s="839"/>
      <c r="BO67" s="839"/>
      <c r="BP67" s="839"/>
      <c r="BQ67" s="839"/>
      <c r="BR67" s="839"/>
      <c r="BS67" s="839"/>
      <c r="BT67" s="839"/>
      <c r="BU67" s="839"/>
    </row>
    <row r="68" spans="1:74" ht="13.9" customHeight="1" x14ac:dyDescent="0.25">
      <c r="A68" s="775"/>
      <c r="B68" s="840"/>
      <c r="C68" s="775"/>
      <c r="D68" s="775"/>
      <c r="E68" s="775"/>
      <c r="F68" s="775"/>
      <c r="G68" s="775"/>
      <c r="H68" s="775"/>
      <c r="I68" s="775"/>
      <c r="J68" s="775"/>
      <c r="K68" s="775"/>
      <c r="L68" s="775"/>
      <c r="M68" s="775"/>
      <c r="N68" s="775"/>
      <c r="O68" s="775"/>
      <c r="P68" s="775"/>
      <c r="Q68" s="775"/>
      <c r="R68" s="775"/>
      <c r="S68" s="775"/>
      <c r="T68" s="775"/>
      <c r="U68" s="775"/>
      <c r="V68" s="775"/>
      <c r="W68" s="775"/>
      <c r="X68" s="775"/>
      <c r="Y68" s="775"/>
      <c r="Z68" s="775"/>
      <c r="AA68" s="775"/>
      <c r="AB68" s="775"/>
      <c r="AC68" s="775"/>
      <c r="AD68" s="775"/>
      <c r="AE68" s="775"/>
      <c r="AF68" s="775"/>
      <c r="AG68" s="775"/>
      <c r="AH68" s="775"/>
      <c r="AI68" s="775"/>
      <c r="AJ68" s="775"/>
      <c r="AK68" s="775"/>
      <c r="AL68" s="775"/>
      <c r="AM68" s="775"/>
      <c r="AN68" s="775"/>
      <c r="AO68" s="775"/>
      <c r="AP68" s="775"/>
      <c r="AQ68" s="775"/>
      <c r="AR68" s="775"/>
      <c r="AS68" s="775"/>
      <c r="AT68" s="775"/>
      <c r="AU68" s="775"/>
      <c r="AV68" s="775"/>
      <c r="AW68" s="775"/>
      <c r="AX68" s="775"/>
      <c r="AY68" s="775"/>
      <c r="AZ68" s="775"/>
      <c r="BA68" s="775"/>
      <c r="BB68" s="775"/>
      <c r="BC68" s="775"/>
      <c r="BD68" s="775"/>
      <c r="BE68" s="775"/>
      <c r="BF68" s="775"/>
      <c r="BG68" s="775"/>
      <c r="BH68" s="775"/>
      <c r="BI68" s="775"/>
      <c r="BJ68" s="775"/>
      <c r="BK68" s="775"/>
      <c r="BL68" s="775"/>
      <c r="BM68" s="775"/>
      <c r="BN68" s="775"/>
      <c r="BO68" s="775"/>
      <c r="BP68" s="775"/>
      <c r="BQ68" s="775"/>
      <c r="BR68" s="775"/>
      <c r="BS68" s="775"/>
      <c r="BT68" s="775"/>
      <c r="BU68" s="775"/>
    </row>
  </sheetData>
  <mergeCells count="27">
    <mergeCell ref="P6:AG6"/>
    <mergeCell ref="AH6:BB6"/>
    <mergeCell ref="A1:BU1"/>
    <mergeCell ref="A2:BU2"/>
    <mergeCell ref="A3:BU3"/>
    <mergeCell ref="P5:AD5"/>
    <mergeCell ref="AE5:AG5"/>
    <mergeCell ref="AH5:AY5"/>
    <mergeCell ref="AZ5:BB5"/>
    <mergeCell ref="BC5:BU5"/>
    <mergeCell ref="BC6:BU7"/>
    <mergeCell ref="P7:AD7"/>
    <mergeCell ref="AE7:AG7"/>
    <mergeCell ref="A5:A8"/>
    <mergeCell ref="C5:H5"/>
    <mergeCell ref="I5:J5"/>
    <mergeCell ref="K5:M5"/>
    <mergeCell ref="N5:O5"/>
    <mergeCell ref="B6:B8"/>
    <mergeCell ref="C6:J6"/>
    <mergeCell ref="K6:O6"/>
    <mergeCell ref="N7:O7"/>
    <mergeCell ref="AH7:AY7"/>
    <mergeCell ref="AZ7:BB7"/>
    <mergeCell ref="C7:H7"/>
    <mergeCell ref="I7:J7"/>
    <mergeCell ref="K7:M7"/>
  </mergeCells>
  <pageMargins left="0.70866141732283472" right="0.70866141732283472" top="0.74803149606299213" bottom="0.74803149606299213" header="0.31496062992125984" footer="0.31496062992125984"/>
  <pageSetup paperSize="8" scale="37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5" customWidth="1"/>
    <col min="2" max="2" width="38.85546875" style="19" customWidth="1"/>
    <col min="3" max="3" width="6.42578125" style="15" customWidth="1"/>
    <col min="4" max="4" width="5.5703125" style="15" customWidth="1"/>
    <col min="5" max="5" width="4.7109375" style="15" customWidth="1"/>
    <col min="6" max="6" width="5.42578125" style="15" customWidth="1"/>
    <col min="7" max="7" width="4" style="15" customWidth="1"/>
    <col min="8" max="8" width="5.7109375" style="15" customWidth="1"/>
    <col min="9" max="9" width="4" style="15" customWidth="1"/>
    <col min="10" max="10" width="5.7109375" style="15" customWidth="1"/>
    <col min="11" max="11" width="7.28515625" style="15" customWidth="1"/>
    <col min="12" max="12" width="6.7109375" style="15" customWidth="1"/>
    <col min="13" max="13" width="5.140625" style="15" customWidth="1"/>
    <col min="14" max="14" width="5.7109375" style="15" customWidth="1"/>
    <col min="15" max="16" width="6.7109375" style="15" customWidth="1"/>
    <col min="17" max="17" width="6.85546875" style="15" customWidth="1"/>
    <col min="18" max="18" width="6.5703125" style="15" customWidth="1"/>
    <col min="19" max="19" width="7.140625" style="15" customWidth="1"/>
    <col min="20" max="20" width="7.5703125" style="15" customWidth="1"/>
    <col min="21" max="16384" width="9.140625" style="14"/>
  </cols>
  <sheetData>
    <row r="1" spans="1:21" ht="15.75" customHeight="1" x14ac:dyDescent="0.25">
      <c r="A1" s="1635" t="s">
        <v>825</v>
      </c>
      <c r="B1" s="1635"/>
      <c r="C1" s="1635"/>
      <c r="D1" s="1635"/>
      <c r="E1" s="1635"/>
      <c r="F1" s="1635"/>
      <c r="G1" s="1635"/>
      <c r="H1" s="1635"/>
      <c r="I1" s="1635"/>
      <c r="J1" s="1635"/>
      <c r="K1" s="1635"/>
      <c r="L1" s="1635"/>
      <c r="M1" s="1635"/>
      <c r="N1" s="1635"/>
      <c r="O1" s="1635"/>
      <c r="P1" s="1635"/>
      <c r="Q1" s="1635"/>
      <c r="R1" s="1635"/>
      <c r="S1" s="1635"/>
      <c r="T1" s="1635"/>
    </row>
    <row r="2" spans="1:21" ht="15.75" customHeight="1" x14ac:dyDescent="0.25">
      <c r="A2" s="1636" t="s">
        <v>51</v>
      </c>
      <c r="B2" s="1636"/>
      <c r="C2" s="1636"/>
      <c r="D2" s="1636"/>
      <c r="E2" s="1636"/>
      <c r="F2" s="1636"/>
      <c r="G2" s="1636"/>
      <c r="H2" s="1636"/>
      <c r="I2" s="1636"/>
      <c r="J2" s="1636"/>
      <c r="K2" s="1636"/>
      <c r="L2" s="1636"/>
      <c r="M2" s="1636"/>
      <c r="N2" s="1636"/>
      <c r="O2" s="1636"/>
      <c r="P2" s="1636"/>
      <c r="Q2" s="1636"/>
      <c r="R2" s="1636"/>
      <c r="S2" s="1636"/>
      <c r="T2" s="1636"/>
    </row>
    <row r="3" spans="1:21" ht="15.75" customHeight="1" x14ac:dyDescent="0.25">
      <c r="A3" s="1636" t="s">
        <v>790</v>
      </c>
      <c r="B3" s="1636"/>
      <c r="C3" s="1636"/>
      <c r="D3" s="1636"/>
      <c r="E3" s="1636"/>
      <c r="F3" s="1636"/>
      <c r="G3" s="1636"/>
      <c r="H3" s="1636"/>
      <c r="I3" s="1636"/>
      <c r="J3" s="1636"/>
      <c r="K3" s="1636"/>
      <c r="L3" s="1636"/>
      <c r="M3" s="1636"/>
      <c r="N3" s="1636"/>
      <c r="O3" s="1636"/>
      <c r="P3" s="1636"/>
      <c r="Q3" s="1636"/>
      <c r="R3" s="1636"/>
      <c r="S3" s="1636"/>
      <c r="T3" s="1636"/>
    </row>
    <row r="4" spans="1:21" ht="15.75" customHeight="1" x14ac:dyDescent="0.25"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 t="s">
        <v>576</v>
      </c>
    </row>
    <row r="5" spans="1:21" ht="27.75" customHeight="1" x14ac:dyDescent="0.25">
      <c r="A5" s="1634" t="s">
        <v>67</v>
      </c>
      <c r="B5" s="35" t="s">
        <v>54</v>
      </c>
      <c r="C5" s="1622" t="s">
        <v>55</v>
      </c>
      <c r="D5" s="1622"/>
      <c r="E5" s="1622" t="s">
        <v>56</v>
      </c>
      <c r="F5" s="1622"/>
      <c r="G5" s="1622" t="s">
        <v>57</v>
      </c>
      <c r="H5" s="1622"/>
      <c r="I5" s="1623" t="s">
        <v>411</v>
      </c>
      <c r="J5" s="1623"/>
      <c r="K5" s="1622" t="s">
        <v>412</v>
      </c>
      <c r="L5" s="1622"/>
      <c r="M5" s="1622" t="s">
        <v>413</v>
      </c>
      <c r="N5" s="1623"/>
      <c r="O5" s="1628" t="s">
        <v>514</v>
      </c>
      <c r="P5" s="1628"/>
      <c r="Q5" s="1622" t="s">
        <v>521</v>
      </c>
      <c r="R5" s="1622"/>
      <c r="S5" s="1622" t="s">
        <v>522</v>
      </c>
      <c r="T5" s="1622"/>
    </row>
    <row r="6" spans="1:21" s="4" customFormat="1" ht="30.75" customHeight="1" x14ac:dyDescent="0.2">
      <c r="A6" s="1634"/>
      <c r="B6" s="1599" t="s">
        <v>577</v>
      </c>
      <c r="C6" s="1624" t="s">
        <v>578</v>
      </c>
      <c r="D6" s="1624"/>
      <c r="E6" s="1624"/>
      <c r="F6" s="1624"/>
      <c r="G6" s="1624" t="s">
        <v>579</v>
      </c>
      <c r="H6" s="1624"/>
      <c r="I6" s="1624"/>
      <c r="J6" s="1624"/>
      <c r="K6" s="1625" t="s">
        <v>580</v>
      </c>
      <c r="L6" s="1625"/>
      <c r="M6" s="1625"/>
      <c r="N6" s="1625"/>
      <c r="O6" s="1625" t="s">
        <v>463</v>
      </c>
      <c r="P6" s="1625"/>
      <c r="Q6" s="1625"/>
      <c r="R6" s="1625"/>
      <c r="S6" s="1630" t="s">
        <v>581</v>
      </c>
      <c r="T6" s="1630"/>
    </row>
    <row r="7" spans="1:21" s="4" customFormat="1" ht="40.5" customHeight="1" x14ac:dyDescent="0.2">
      <c r="A7" s="1634"/>
      <c r="B7" s="1599"/>
      <c r="C7" s="1621" t="s">
        <v>582</v>
      </c>
      <c r="D7" s="1621"/>
      <c r="E7" s="1461" t="s">
        <v>583</v>
      </c>
      <c r="F7" s="1461"/>
      <c r="G7" s="1621" t="s">
        <v>584</v>
      </c>
      <c r="H7" s="1621"/>
      <c r="I7" s="1621" t="s">
        <v>583</v>
      </c>
      <c r="J7" s="1621"/>
      <c r="K7" s="1620" t="s">
        <v>584</v>
      </c>
      <c r="L7" s="1620"/>
      <c r="M7" s="1621" t="s">
        <v>583</v>
      </c>
      <c r="N7" s="1633"/>
      <c r="O7" s="1620" t="s">
        <v>584</v>
      </c>
      <c r="P7" s="1620"/>
      <c r="Q7" s="1620" t="s">
        <v>585</v>
      </c>
      <c r="R7" s="1620"/>
      <c r="S7" s="1630"/>
      <c r="T7" s="1630"/>
    </row>
    <row r="8" spans="1:21" s="4" customFormat="1" ht="27" customHeight="1" x14ac:dyDescent="0.2">
      <c r="A8" s="1634"/>
      <c r="B8" s="1599"/>
      <c r="C8" s="36">
        <v>42736</v>
      </c>
      <c r="D8" s="36">
        <v>43100</v>
      </c>
      <c r="E8" s="36">
        <v>42736</v>
      </c>
      <c r="F8" s="36">
        <v>43100</v>
      </c>
      <c r="G8" s="36">
        <v>42736</v>
      </c>
      <c r="H8" s="36">
        <v>43100</v>
      </c>
      <c r="I8" s="36">
        <v>42736</v>
      </c>
      <c r="J8" s="36">
        <v>43100</v>
      </c>
      <c r="K8" s="36">
        <v>42736</v>
      </c>
      <c r="L8" s="36">
        <v>43100</v>
      </c>
      <c r="M8" s="36">
        <v>42736</v>
      </c>
      <c r="N8" s="36">
        <v>43100</v>
      </c>
      <c r="O8" s="36">
        <v>42736</v>
      </c>
      <c r="P8" s="36">
        <v>43100</v>
      </c>
      <c r="Q8" s="36">
        <v>42736</v>
      </c>
      <c r="R8" s="36">
        <v>43100</v>
      </c>
      <c r="S8" s="36">
        <v>42736</v>
      </c>
      <c r="T8" s="36">
        <v>43100</v>
      </c>
    </row>
    <row r="9" spans="1:21" s="4" customFormat="1" ht="13.9" customHeight="1" x14ac:dyDescent="0.25">
      <c r="A9" s="37"/>
      <c r="B9" s="24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</row>
    <row r="10" spans="1:21" s="4" customFormat="1" ht="13.9" customHeight="1" x14ac:dyDescent="0.25">
      <c r="A10" s="762" t="s">
        <v>420</v>
      </c>
      <c r="B10" s="763" t="s">
        <v>797</v>
      </c>
      <c r="C10" s="764">
        <v>6</v>
      </c>
      <c r="D10" s="764">
        <f>C10</f>
        <v>6</v>
      </c>
      <c r="E10" s="764"/>
      <c r="F10" s="764">
        <f>+E10</f>
        <v>0</v>
      </c>
      <c r="G10" s="765">
        <v>2</v>
      </c>
      <c r="H10" s="765" t="s">
        <v>586</v>
      </c>
      <c r="I10" s="765"/>
      <c r="J10" s="765"/>
      <c r="K10" s="765" t="s">
        <v>485</v>
      </c>
      <c r="L10" s="765" t="s">
        <v>485</v>
      </c>
      <c r="M10" s="765" t="s">
        <v>485</v>
      </c>
      <c r="N10" s="765" t="s">
        <v>485</v>
      </c>
      <c r="O10" s="764">
        <f>C10+G10</f>
        <v>8</v>
      </c>
      <c r="P10" s="764">
        <f>D10+H10</f>
        <v>8</v>
      </c>
      <c r="Q10" s="764">
        <v>0</v>
      </c>
      <c r="R10" s="764">
        <f>Q10</f>
        <v>0</v>
      </c>
      <c r="S10" s="766">
        <f>C10+E10/2+I10/2+M10/2+G10+K10</f>
        <v>8</v>
      </c>
      <c r="T10" s="766">
        <f>S10</f>
        <v>8</v>
      </c>
    </row>
    <row r="11" spans="1:21" s="4" customFormat="1" ht="13.9" customHeight="1" x14ac:dyDescent="0.25">
      <c r="A11" s="762"/>
      <c r="B11" s="767"/>
      <c r="C11" s="768"/>
      <c r="D11" s="769"/>
      <c r="E11" s="769"/>
      <c r="F11" s="769"/>
      <c r="G11" s="769"/>
      <c r="H11" s="769"/>
      <c r="I11" s="769"/>
      <c r="J11" s="769"/>
      <c r="K11" s="769"/>
      <c r="L11" s="769"/>
      <c r="M11" s="769"/>
      <c r="N11" s="769"/>
      <c r="O11" s="769"/>
      <c r="P11" s="769"/>
      <c r="Q11" s="769"/>
      <c r="R11" s="769"/>
      <c r="S11" s="769"/>
      <c r="T11" s="766"/>
    </row>
    <row r="12" spans="1:21" s="15" customFormat="1" ht="14.45" customHeight="1" x14ac:dyDescent="0.25">
      <c r="A12" s="770" t="s">
        <v>428</v>
      </c>
      <c r="B12" s="842" t="s">
        <v>587</v>
      </c>
      <c r="C12" s="843">
        <v>3</v>
      </c>
      <c r="D12" s="844">
        <f>C12</f>
        <v>3</v>
      </c>
      <c r="E12" s="844"/>
      <c r="F12" s="844"/>
      <c r="G12" s="844">
        <v>37</v>
      </c>
      <c r="H12" s="844">
        <f>G12</f>
        <v>37</v>
      </c>
      <c r="I12" s="844"/>
      <c r="J12" s="844"/>
      <c r="K12" s="844">
        <v>0</v>
      </c>
      <c r="L12" s="844">
        <v>0</v>
      </c>
      <c r="M12" s="844">
        <v>0</v>
      </c>
      <c r="N12" s="844">
        <v>0</v>
      </c>
      <c r="O12" s="844">
        <f>C12+G12+K12</f>
        <v>40</v>
      </c>
      <c r="P12" s="844">
        <f>SUM(O12:O12)</f>
        <v>40</v>
      </c>
      <c r="Q12" s="844">
        <v>0</v>
      </c>
      <c r="R12" s="844">
        <v>0</v>
      </c>
      <c r="S12" s="845">
        <f>O12</f>
        <v>40</v>
      </c>
      <c r="T12" s="865">
        <f t="shared" ref="T12" si="0">S12</f>
        <v>40</v>
      </c>
    </row>
    <row r="13" spans="1:21" s="15" customFormat="1" ht="14.45" customHeight="1" x14ac:dyDescent="0.25">
      <c r="A13" s="770"/>
      <c r="B13" s="775"/>
      <c r="C13" s="775"/>
      <c r="D13" s="775"/>
      <c r="E13" s="775"/>
      <c r="F13" s="775"/>
      <c r="G13" s="775"/>
      <c r="H13" s="775"/>
      <c r="I13" s="775"/>
      <c r="J13" s="775"/>
      <c r="K13" s="775"/>
      <c r="L13" s="775"/>
      <c r="M13" s="775"/>
      <c r="N13" s="775"/>
      <c r="O13" s="775"/>
      <c r="P13" s="775"/>
      <c r="Q13" s="775"/>
      <c r="R13" s="775"/>
      <c r="S13" s="775"/>
      <c r="T13" s="775"/>
    </row>
    <row r="14" spans="1:21" ht="15.75" customHeight="1" x14ac:dyDescent="0.25">
      <c r="A14" s="770"/>
      <c r="B14" s="776"/>
      <c r="C14" s="777"/>
      <c r="D14" s="778"/>
      <c r="E14" s="778"/>
      <c r="F14" s="778"/>
      <c r="G14" s="778"/>
      <c r="H14" s="779"/>
      <c r="I14" s="779"/>
      <c r="J14" s="779"/>
      <c r="K14" s="779"/>
      <c r="L14" s="779"/>
      <c r="M14" s="779"/>
      <c r="N14" s="779"/>
      <c r="O14" s="779"/>
      <c r="P14" s="780"/>
      <c r="Q14" s="780"/>
      <c r="R14" s="780"/>
      <c r="S14" s="780"/>
      <c r="T14" s="780"/>
    </row>
    <row r="15" spans="1:21" s="15" customFormat="1" ht="14.45" customHeight="1" x14ac:dyDescent="0.25">
      <c r="A15" s="867" t="s">
        <v>429</v>
      </c>
      <c r="B15" s="854" t="s">
        <v>588</v>
      </c>
      <c r="C15" s="855"/>
      <c r="D15" s="856"/>
      <c r="E15" s="856"/>
      <c r="F15" s="856"/>
      <c r="G15" s="856"/>
      <c r="H15" s="868"/>
      <c r="I15" s="868"/>
      <c r="J15" s="868"/>
      <c r="K15" s="868"/>
      <c r="L15" s="868"/>
      <c r="M15" s="868"/>
      <c r="N15" s="868"/>
      <c r="O15" s="868"/>
      <c r="P15" s="869"/>
      <c r="Q15" s="869"/>
      <c r="R15" s="869"/>
      <c r="S15" s="869"/>
      <c r="T15" s="869"/>
    </row>
    <row r="16" spans="1:21" s="15" customFormat="1" ht="14.45" customHeight="1" x14ac:dyDescent="0.25">
      <c r="A16" s="867" t="s">
        <v>430</v>
      </c>
      <c r="B16" s="858" t="s">
        <v>907</v>
      </c>
      <c r="C16" s="866"/>
      <c r="D16" s="860"/>
      <c r="E16" s="860"/>
      <c r="F16" s="860"/>
      <c r="G16" s="860"/>
      <c r="H16" s="860"/>
      <c r="I16" s="860"/>
      <c r="J16" s="860"/>
      <c r="K16" s="860">
        <v>22.5</v>
      </c>
      <c r="L16" s="844">
        <f>K16</f>
        <v>22.5</v>
      </c>
      <c r="M16" s="860"/>
      <c r="N16" s="860"/>
      <c r="O16" s="844">
        <f t="shared" ref="O16:P20" si="1">C16+G16+K16</f>
        <v>22.5</v>
      </c>
      <c r="P16" s="844">
        <f t="shared" si="1"/>
        <v>22.5</v>
      </c>
      <c r="Q16" s="844"/>
      <c r="R16" s="844"/>
      <c r="S16" s="844">
        <f t="shared" ref="S16:T19" si="2">O16+Q16/2</f>
        <v>22.5</v>
      </c>
      <c r="T16" s="844">
        <f t="shared" si="2"/>
        <v>22.5</v>
      </c>
      <c r="U16" s="561"/>
    </row>
    <row r="17" spans="1:23" s="15" customFormat="1" ht="14.45" customHeight="1" x14ac:dyDescent="0.25">
      <c r="A17" s="867" t="s">
        <v>431</v>
      </c>
      <c r="B17" s="858" t="s">
        <v>909</v>
      </c>
      <c r="C17" s="859"/>
      <c r="D17" s="860"/>
      <c r="E17" s="860"/>
      <c r="F17" s="860"/>
      <c r="G17" s="860"/>
      <c r="H17" s="860"/>
      <c r="I17" s="860"/>
      <c r="J17" s="860"/>
      <c r="K17" s="860">
        <v>26</v>
      </c>
      <c r="L17" s="844">
        <f>K17</f>
        <v>26</v>
      </c>
      <c r="M17" s="860"/>
      <c r="N17" s="860"/>
      <c r="O17" s="844">
        <f t="shared" si="1"/>
        <v>26</v>
      </c>
      <c r="P17" s="844">
        <f t="shared" si="1"/>
        <v>26</v>
      </c>
      <c r="Q17" s="844"/>
      <c r="R17" s="844"/>
      <c r="S17" s="844">
        <f t="shared" si="2"/>
        <v>26</v>
      </c>
      <c r="T17" s="844">
        <f t="shared" si="2"/>
        <v>26</v>
      </c>
    </row>
    <row r="18" spans="1:23" s="15" customFormat="1" ht="14.45" customHeight="1" x14ac:dyDescent="0.25">
      <c r="A18" s="867" t="s">
        <v>432</v>
      </c>
      <c r="B18" s="858" t="s">
        <v>695</v>
      </c>
      <c r="C18" s="859"/>
      <c r="D18" s="860"/>
      <c r="E18" s="860"/>
      <c r="F18" s="860"/>
      <c r="G18" s="860"/>
      <c r="H18" s="860"/>
      <c r="I18" s="860"/>
      <c r="J18" s="860"/>
      <c r="K18" s="860">
        <v>9</v>
      </c>
      <c r="L18" s="844">
        <f>K18</f>
        <v>9</v>
      </c>
      <c r="M18" s="860"/>
      <c r="N18" s="860"/>
      <c r="O18" s="844">
        <f t="shared" si="1"/>
        <v>9</v>
      </c>
      <c r="P18" s="844">
        <f t="shared" si="1"/>
        <v>9</v>
      </c>
      <c r="Q18" s="844"/>
      <c r="R18" s="844"/>
      <c r="S18" s="844">
        <f t="shared" si="2"/>
        <v>9</v>
      </c>
      <c r="T18" s="844">
        <f t="shared" si="2"/>
        <v>9</v>
      </c>
    </row>
    <row r="19" spans="1:23" s="15" customFormat="1" ht="14.45" customHeight="1" x14ac:dyDescent="0.25">
      <c r="A19" s="867" t="s">
        <v>433</v>
      </c>
      <c r="B19" s="858" t="s">
        <v>908</v>
      </c>
      <c r="C19" s="859"/>
      <c r="D19" s="860"/>
      <c r="E19" s="860"/>
      <c r="F19" s="860"/>
      <c r="G19" s="860"/>
      <c r="H19" s="860"/>
      <c r="I19" s="860"/>
      <c r="J19" s="860"/>
      <c r="K19" s="860">
        <v>11</v>
      </c>
      <c r="L19" s="844">
        <f>K19</f>
        <v>11</v>
      </c>
      <c r="M19" s="860"/>
      <c r="N19" s="860"/>
      <c r="O19" s="844">
        <f t="shared" si="1"/>
        <v>11</v>
      </c>
      <c r="P19" s="844">
        <f t="shared" si="1"/>
        <v>11</v>
      </c>
      <c r="Q19" s="844"/>
      <c r="R19" s="844"/>
      <c r="S19" s="844">
        <f t="shared" si="2"/>
        <v>11</v>
      </c>
      <c r="T19" s="844">
        <f t="shared" si="2"/>
        <v>11</v>
      </c>
    </row>
    <row r="20" spans="1:23" s="15" customFormat="1" ht="14.45" customHeight="1" x14ac:dyDescent="0.25">
      <c r="A20" s="867" t="s">
        <v>465</v>
      </c>
      <c r="B20" s="858" t="s">
        <v>910</v>
      </c>
      <c r="C20" s="859"/>
      <c r="D20" s="860"/>
      <c r="E20" s="860"/>
      <c r="F20" s="860"/>
      <c r="G20" s="860"/>
      <c r="H20" s="860"/>
      <c r="I20" s="860"/>
      <c r="J20" s="860"/>
      <c r="K20" s="860">
        <v>7</v>
      </c>
      <c r="L20" s="844">
        <f>K20</f>
        <v>7</v>
      </c>
      <c r="M20" s="860"/>
      <c r="N20" s="860"/>
      <c r="O20" s="844">
        <f t="shared" si="1"/>
        <v>7</v>
      </c>
      <c r="P20" s="844">
        <f t="shared" si="1"/>
        <v>7</v>
      </c>
      <c r="Q20" s="844"/>
      <c r="R20" s="844"/>
      <c r="S20" s="844">
        <v>3</v>
      </c>
      <c r="T20" s="844">
        <f>P20+R20/2</f>
        <v>7</v>
      </c>
    </row>
    <row r="21" spans="1:23" s="15" customFormat="1" ht="14.45" customHeight="1" x14ac:dyDescent="0.25">
      <c r="A21" s="867" t="s">
        <v>467</v>
      </c>
      <c r="B21" s="842" t="s">
        <v>589</v>
      </c>
      <c r="C21" s="843"/>
      <c r="D21" s="863"/>
      <c r="E21" s="863"/>
      <c r="F21" s="863"/>
      <c r="G21" s="863"/>
      <c r="H21" s="860"/>
      <c r="I21" s="860"/>
      <c r="J21" s="860"/>
      <c r="K21" s="844">
        <f>SUM(K16:K20)</f>
        <v>75.5</v>
      </c>
      <c r="L21" s="844">
        <f>SUM(L16:L20)</f>
        <v>75.5</v>
      </c>
      <c r="M21" s="844">
        <v>0</v>
      </c>
      <c r="N21" s="844">
        <v>0</v>
      </c>
      <c r="O21" s="844">
        <f>C21+G21+K21</f>
        <v>75.5</v>
      </c>
      <c r="P21" s="844">
        <f>SUM(P16:P20)</f>
        <v>75.5</v>
      </c>
      <c r="Q21" s="844">
        <v>0</v>
      </c>
      <c r="R21" s="844">
        <v>0</v>
      </c>
      <c r="S21" s="864">
        <f>O21+Q21/2</f>
        <v>75.5</v>
      </c>
      <c r="T21" s="844">
        <f>SUM(T16:T20)</f>
        <v>75.5</v>
      </c>
      <c r="U21" s="476"/>
    </row>
    <row r="22" spans="1:23" s="15" customFormat="1" ht="13.5" customHeight="1" x14ac:dyDescent="0.25">
      <c r="A22" s="770"/>
      <c r="B22" s="790"/>
      <c r="C22" s="791"/>
      <c r="D22" s="792"/>
      <c r="E22" s="792"/>
      <c r="F22" s="792"/>
      <c r="G22" s="792"/>
      <c r="H22" s="793"/>
      <c r="I22" s="793"/>
      <c r="J22" s="793"/>
      <c r="K22" s="793"/>
      <c r="L22" s="793"/>
      <c r="M22" s="793"/>
      <c r="N22" s="793"/>
      <c r="O22" s="793"/>
      <c r="P22" s="793"/>
      <c r="Q22" s="793"/>
      <c r="R22" s="793"/>
      <c r="S22" s="793"/>
      <c r="T22" s="793"/>
    </row>
    <row r="23" spans="1:23" ht="12.75" customHeight="1" x14ac:dyDescent="0.25">
      <c r="A23" s="770"/>
      <c r="B23" s="776"/>
      <c r="C23" s="777"/>
      <c r="D23" s="778"/>
      <c r="E23" s="778"/>
      <c r="F23" s="778"/>
      <c r="G23" s="778"/>
      <c r="H23" s="794"/>
      <c r="I23" s="794"/>
      <c r="J23" s="794"/>
      <c r="K23" s="794"/>
      <c r="L23" s="779"/>
      <c r="M23" s="779"/>
      <c r="N23" s="779"/>
      <c r="O23" s="779"/>
      <c r="P23" s="779"/>
      <c r="Q23" s="779"/>
      <c r="R23" s="779"/>
      <c r="S23" s="779"/>
      <c r="T23" s="779"/>
    </row>
    <row r="24" spans="1:23" s="15" customFormat="1" ht="27" customHeight="1" x14ac:dyDescent="0.25">
      <c r="A24" s="770" t="s">
        <v>468</v>
      </c>
      <c r="B24" s="854" t="s">
        <v>911</v>
      </c>
      <c r="C24" s="855"/>
      <c r="D24" s="856"/>
      <c r="E24" s="856"/>
      <c r="F24" s="856"/>
      <c r="G24" s="856"/>
      <c r="H24" s="856"/>
      <c r="I24" s="856"/>
      <c r="J24" s="856"/>
      <c r="K24" s="856"/>
      <c r="L24" s="856"/>
      <c r="M24" s="856"/>
      <c r="N24" s="856"/>
      <c r="O24" s="857"/>
      <c r="P24" s="857"/>
      <c r="Q24" s="857"/>
      <c r="R24" s="857"/>
      <c r="S24" s="857"/>
      <c r="T24" s="856"/>
    </row>
    <row r="25" spans="1:23" s="15" customFormat="1" ht="27.75" customHeight="1" x14ac:dyDescent="0.25">
      <c r="A25" s="770" t="s">
        <v>469</v>
      </c>
      <c r="B25" s="858" t="s">
        <v>807</v>
      </c>
      <c r="C25" s="859"/>
      <c r="D25" s="860"/>
      <c r="E25" s="860"/>
      <c r="F25" s="860"/>
      <c r="G25" s="860"/>
      <c r="H25" s="844"/>
      <c r="I25" s="844"/>
      <c r="J25" s="844"/>
      <c r="K25" s="860">
        <v>8</v>
      </c>
      <c r="L25" s="844">
        <f>K25</f>
        <v>8</v>
      </c>
      <c r="M25" s="860"/>
      <c r="N25" s="860"/>
      <c r="O25" s="844">
        <f>C25+G25+K25</f>
        <v>8</v>
      </c>
      <c r="P25" s="844">
        <f>D25+H25+L25</f>
        <v>8</v>
      </c>
      <c r="Q25" s="844"/>
      <c r="R25" s="844"/>
      <c r="S25" s="844">
        <f t="shared" ref="S25:S36" si="3">C25+G25+K25+M25/2</f>
        <v>8</v>
      </c>
      <c r="T25" s="844">
        <f t="shared" ref="T25:T36" si="4">D25+H25+L25+N25/2</f>
        <v>8</v>
      </c>
      <c r="U25" s="22"/>
    </row>
    <row r="26" spans="1:23" s="15" customFormat="1" ht="14.45" customHeight="1" x14ac:dyDescent="0.25">
      <c r="A26" s="770" t="s">
        <v>470</v>
      </c>
      <c r="B26" s="858" t="s">
        <v>590</v>
      </c>
      <c r="C26" s="859"/>
      <c r="D26" s="860"/>
      <c r="E26" s="860"/>
      <c r="F26" s="860"/>
      <c r="G26" s="860"/>
      <c r="H26" s="860"/>
      <c r="I26" s="860"/>
      <c r="J26" s="860"/>
      <c r="K26" s="860">
        <v>1</v>
      </c>
      <c r="L26" s="844">
        <f t="shared" ref="L26:L60" si="5">K26</f>
        <v>1</v>
      </c>
      <c r="M26" s="860"/>
      <c r="N26" s="860"/>
      <c r="O26" s="844">
        <f>C26+G26+K26</f>
        <v>1</v>
      </c>
      <c r="P26" s="844">
        <f t="shared" ref="P26:P36" si="6">D26+H26+L26</f>
        <v>1</v>
      </c>
      <c r="Q26" s="844"/>
      <c r="R26" s="844"/>
      <c r="S26" s="844">
        <f t="shared" si="3"/>
        <v>1</v>
      </c>
      <c r="T26" s="844">
        <f t="shared" si="4"/>
        <v>1</v>
      </c>
      <c r="U26" s="22"/>
    </row>
    <row r="27" spans="1:23" s="15" customFormat="1" ht="14.25" customHeight="1" x14ac:dyDescent="0.25">
      <c r="A27" s="770" t="s">
        <v>471</v>
      </c>
      <c r="B27" s="858" t="s">
        <v>801</v>
      </c>
      <c r="C27" s="859"/>
      <c r="D27" s="860"/>
      <c r="E27" s="860"/>
      <c r="F27" s="860"/>
      <c r="G27" s="860"/>
      <c r="H27" s="860"/>
      <c r="I27" s="860"/>
      <c r="J27" s="860"/>
      <c r="K27" s="860">
        <v>31</v>
      </c>
      <c r="L27" s="844">
        <f t="shared" si="5"/>
        <v>31</v>
      </c>
      <c r="M27" s="860"/>
      <c r="N27" s="860"/>
      <c r="O27" s="844">
        <v>31</v>
      </c>
      <c r="P27" s="844">
        <f t="shared" si="6"/>
        <v>31</v>
      </c>
      <c r="Q27" s="844"/>
      <c r="R27" s="844"/>
      <c r="S27" s="844">
        <f t="shared" si="3"/>
        <v>31</v>
      </c>
      <c r="T27" s="844">
        <f t="shared" si="4"/>
        <v>31</v>
      </c>
      <c r="U27" s="22"/>
    </row>
    <row r="28" spans="1:23" s="15" customFormat="1" ht="29.25" customHeight="1" x14ac:dyDescent="0.25">
      <c r="A28" s="770" t="s">
        <v>472</v>
      </c>
      <c r="B28" s="858" t="s">
        <v>802</v>
      </c>
      <c r="C28" s="859"/>
      <c r="D28" s="860"/>
      <c r="E28" s="860"/>
      <c r="F28" s="860"/>
      <c r="G28" s="860"/>
      <c r="H28" s="860"/>
      <c r="I28" s="860"/>
      <c r="J28" s="860"/>
      <c r="K28" s="861">
        <v>2</v>
      </c>
      <c r="L28" s="844">
        <f t="shared" si="5"/>
        <v>2</v>
      </c>
      <c r="M28" s="861"/>
      <c r="N28" s="861"/>
      <c r="O28" s="862">
        <f>C28+G28+K28</f>
        <v>2</v>
      </c>
      <c r="P28" s="844">
        <f t="shared" si="6"/>
        <v>2</v>
      </c>
      <c r="Q28" s="862"/>
      <c r="R28" s="862"/>
      <c r="S28" s="862">
        <f t="shared" si="3"/>
        <v>2</v>
      </c>
      <c r="T28" s="844">
        <f t="shared" si="4"/>
        <v>2</v>
      </c>
      <c r="U28" s="22"/>
    </row>
    <row r="29" spans="1:23" s="15" customFormat="1" ht="14.45" customHeight="1" x14ac:dyDescent="0.25">
      <c r="A29" s="770" t="s">
        <v>473</v>
      </c>
      <c r="B29" s="858" t="s">
        <v>605</v>
      </c>
      <c r="C29" s="859"/>
      <c r="D29" s="860"/>
      <c r="E29" s="860"/>
      <c r="F29" s="860"/>
      <c r="G29" s="860"/>
      <c r="H29" s="860"/>
      <c r="I29" s="860"/>
      <c r="J29" s="860"/>
      <c r="K29" s="860">
        <v>2</v>
      </c>
      <c r="L29" s="844">
        <f t="shared" si="5"/>
        <v>2</v>
      </c>
      <c r="M29" s="860"/>
      <c r="N29" s="860"/>
      <c r="O29" s="844">
        <f>C29+G29+K29</f>
        <v>2</v>
      </c>
      <c r="P29" s="844">
        <f t="shared" si="6"/>
        <v>2</v>
      </c>
      <c r="Q29" s="844"/>
      <c r="R29" s="844"/>
      <c r="S29" s="844">
        <f t="shared" si="3"/>
        <v>2</v>
      </c>
      <c r="T29" s="844">
        <f t="shared" si="4"/>
        <v>2</v>
      </c>
      <c r="U29" s="22"/>
    </row>
    <row r="30" spans="1:23" s="15" customFormat="1" ht="14.45" customHeight="1" x14ac:dyDescent="0.25">
      <c r="A30" s="770" t="s">
        <v>474</v>
      </c>
      <c r="B30" s="858" t="s">
        <v>591</v>
      </c>
      <c r="C30" s="859"/>
      <c r="D30" s="860"/>
      <c r="E30" s="860"/>
      <c r="F30" s="860"/>
      <c r="G30" s="860"/>
      <c r="H30" s="860"/>
      <c r="I30" s="860"/>
      <c r="J30" s="860"/>
      <c r="K30" s="860">
        <v>3</v>
      </c>
      <c r="L30" s="844">
        <f t="shared" si="5"/>
        <v>3</v>
      </c>
      <c r="M30" s="860"/>
      <c r="N30" s="860"/>
      <c r="O30" s="844">
        <v>3</v>
      </c>
      <c r="P30" s="844">
        <f t="shared" si="6"/>
        <v>3</v>
      </c>
      <c r="Q30" s="844"/>
      <c r="R30" s="844"/>
      <c r="S30" s="844">
        <f t="shared" si="3"/>
        <v>3</v>
      </c>
      <c r="T30" s="844">
        <f t="shared" si="4"/>
        <v>3</v>
      </c>
      <c r="U30" s="22"/>
      <c r="W30" s="357"/>
    </row>
    <row r="31" spans="1:23" s="15" customFormat="1" ht="14.45" customHeight="1" x14ac:dyDescent="0.25">
      <c r="A31" s="770" t="s">
        <v>475</v>
      </c>
      <c r="B31" s="858" t="s">
        <v>592</v>
      </c>
      <c r="C31" s="859"/>
      <c r="D31" s="860"/>
      <c r="E31" s="860"/>
      <c r="F31" s="860"/>
      <c r="G31" s="860"/>
      <c r="H31" s="860"/>
      <c r="I31" s="860"/>
      <c r="J31" s="860"/>
      <c r="K31" s="860">
        <v>5</v>
      </c>
      <c r="L31" s="844">
        <f t="shared" si="5"/>
        <v>5</v>
      </c>
      <c r="M31" s="860"/>
      <c r="N31" s="860"/>
      <c r="O31" s="844">
        <f>K31+M31</f>
        <v>5</v>
      </c>
      <c r="P31" s="844">
        <f t="shared" si="6"/>
        <v>5</v>
      </c>
      <c r="Q31" s="844"/>
      <c r="R31" s="844"/>
      <c r="S31" s="844">
        <f t="shared" si="3"/>
        <v>5</v>
      </c>
      <c r="T31" s="844">
        <f t="shared" si="4"/>
        <v>5</v>
      </c>
      <c r="U31" s="22"/>
    </row>
    <row r="32" spans="1:23" s="15" customFormat="1" ht="29.25" customHeight="1" x14ac:dyDescent="0.25">
      <c r="A32" s="770" t="s">
        <v>476</v>
      </c>
      <c r="B32" s="858" t="s">
        <v>806</v>
      </c>
      <c r="C32" s="859"/>
      <c r="D32" s="860"/>
      <c r="E32" s="860"/>
      <c r="F32" s="860"/>
      <c r="G32" s="860"/>
      <c r="H32" s="860"/>
      <c r="I32" s="860"/>
      <c r="J32" s="860"/>
      <c r="K32" s="860">
        <v>5</v>
      </c>
      <c r="L32" s="844">
        <f t="shared" si="5"/>
        <v>5</v>
      </c>
      <c r="M32" s="860"/>
      <c r="N32" s="860"/>
      <c r="O32" s="844">
        <v>5</v>
      </c>
      <c r="P32" s="844">
        <f t="shared" si="6"/>
        <v>5</v>
      </c>
      <c r="Q32" s="844"/>
      <c r="R32" s="844"/>
      <c r="S32" s="844">
        <f t="shared" si="3"/>
        <v>5</v>
      </c>
      <c r="T32" s="844">
        <f t="shared" si="4"/>
        <v>5</v>
      </c>
    </row>
    <row r="33" spans="1:21" s="15" customFormat="1" ht="42.75" customHeight="1" x14ac:dyDescent="0.25">
      <c r="A33" s="770" t="s">
        <v>478</v>
      </c>
      <c r="B33" s="858" t="s">
        <v>804</v>
      </c>
      <c r="C33" s="859"/>
      <c r="D33" s="860"/>
      <c r="E33" s="860"/>
      <c r="F33" s="860"/>
      <c r="G33" s="860"/>
      <c r="H33" s="860"/>
      <c r="I33" s="860"/>
      <c r="J33" s="860"/>
      <c r="K33" s="860">
        <v>5</v>
      </c>
      <c r="L33" s="844">
        <f t="shared" si="5"/>
        <v>5</v>
      </c>
      <c r="M33" s="860"/>
      <c r="N33" s="860"/>
      <c r="O33" s="844">
        <v>5</v>
      </c>
      <c r="P33" s="844">
        <f t="shared" si="6"/>
        <v>5</v>
      </c>
      <c r="Q33" s="844"/>
      <c r="R33" s="844"/>
      <c r="S33" s="844">
        <f t="shared" si="3"/>
        <v>5</v>
      </c>
      <c r="T33" s="844">
        <f t="shared" si="4"/>
        <v>5</v>
      </c>
    </row>
    <row r="34" spans="1:21" s="15" customFormat="1" ht="14.25" customHeight="1" x14ac:dyDescent="0.25">
      <c r="A34" s="770" t="s">
        <v>479</v>
      </c>
      <c r="B34" s="858" t="s">
        <v>803</v>
      </c>
      <c r="C34" s="859"/>
      <c r="D34" s="860"/>
      <c r="E34" s="860"/>
      <c r="F34" s="860"/>
      <c r="G34" s="860"/>
      <c r="H34" s="860"/>
      <c r="I34" s="860"/>
      <c r="J34" s="860"/>
      <c r="K34" s="860">
        <v>3</v>
      </c>
      <c r="L34" s="844">
        <f t="shared" si="5"/>
        <v>3</v>
      </c>
      <c r="M34" s="860"/>
      <c r="N34" s="860"/>
      <c r="O34" s="844">
        <v>3</v>
      </c>
      <c r="P34" s="844">
        <f t="shared" si="6"/>
        <v>3</v>
      </c>
      <c r="Q34" s="844"/>
      <c r="R34" s="844"/>
      <c r="S34" s="844">
        <f t="shared" si="3"/>
        <v>3</v>
      </c>
      <c r="T34" s="844">
        <f t="shared" si="4"/>
        <v>3</v>
      </c>
    </row>
    <row r="35" spans="1:21" s="15" customFormat="1" ht="27.75" customHeight="1" x14ac:dyDescent="0.25">
      <c r="A35" s="770" t="s">
        <v>488</v>
      </c>
      <c r="B35" s="858" t="s">
        <v>805</v>
      </c>
      <c r="C35" s="859"/>
      <c r="D35" s="860"/>
      <c r="E35" s="860"/>
      <c r="F35" s="860"/>
      <c r="G35" s="860"/>
      <c r="H35" s="860"/>
      <c r="I35" s="860"/>
      <c r="J35" s="860"/>
      <c r="K35" s="860">
        <v>1</v>
      </c>
      <c r="L35" s="844">
        <f t="shared" si="5"/>
        <v>1</v>
      </c>
      <c r="M35" s="860"/>
      <c r="N35" s="860"/>
      <c r="O35" s="844">
        <f>K35</f>
        <v>1</v>
      </c>
      <c r="P35" s="844">
        <f t="shared" si="6"/>
        <v>1</v>
      </c>
      <c r="Q35" s="844"/>
      <c r="R35" s="844"/>
      <c r="S35" s="844">
        <f t="shared" si="3"/>
        <v>1</v>
      </c>
      <c r="T35" s="844">
        <f t="shared" si="4"/>
        <v>1</v>
      </c>
    </row>
    <row r="36" spans="1:21" s="15" customFormat="1" ht="14.25" customHeight="1" x14ac:dyDescent="0.25">
      <c r="A36" s="770" t="s">
        <v>489</v>
      </c>
      <c r="B36" s="842" t="s">
        <v>593</v>
      </c>
      <c r="C36" s="843"/>
      <c r="D36" s="863"/>
      <c r="E36" s="863"/>
      <c r="F36" s="863"/>
      <c r="G36" s="863"/>
      <c r="H36" s="844"/>
      <c r="I36" s="844"/>
      <c r="J36" s="844"/>
      <c r="K36" s="844">
        <f>SUM(K25:K35)</f>
        <v>66</v>
      </c>
      <c r="L36" s="844">
        <f t="shared" si="5"/>
        <v>66</v>
      </c>
      <c r="M36" s="844">
        <f>SUM(M25:M34)</f>
        <v>0</v>
      </c>
      <c r="N36" s="844">
        <f>SUM(N25:N34)</f>
        <v>0</v>
      </c>
      <c r="O36" s="844">
        <f>SUM(O25:O35)</f>
        <v>66</v>
      </c>
      <c r="P36" s="844">
        <f t="shared" si="6"/>
        <v>66</v>
      </c>
      <c r="Q36" s="844">
        <f>M36+I36+E36</f>
        <v>0</v>
      </c>
      <c r="R36" s="844">
        <f>F36+J36+N36</f>
        <v>0</v>
      </c>
      <c r="S36" s="864">
        <f t="shared" si="3"/>
        <v>66</v>
      </c>
      <c r="T36" s="864">
        <f t="shared" si="4"/>
        <v>66</v>
      </c>
    </row>
    <row r="37" spans="1:21" ht="12.75" hidden="1" customHeight="1" x14ac:dyDescent="0.25">
      <c r="A37" s="770" t="s">
        <v>490</v>
      </c>
      <c r="B37" s="795"/>
      <c r="C37" s="796"/>
      <c r="D37" s="797"/>
      <c r="E37" s="797"/>
      <c r="F37" s="797"/>
      <c r="G37" s="797"/>
      <c r="H37" s="798"/>
      <c r="I37" s="798"/>
      <c r="J37" s="798"/>
      <c r="K37" s="798"/>
      <c r="L37" s="844">
        <f t="shared" si="5"/>
        <v>0</v>
      </c>
      <c r="M37" s="798">
        <f>SUM(M25:M36)</f>
        <v>0</v>
      </c>
      <c r="N37" s="798"/>
      <c r="O37" s="798"/>
      <c r="P37" s="798"/>
      <c r="Q37" s="779"/>
      <c r="R37" s="779"/>
      <c r="S37" s="779"/>
      <c r="T37" s="799"/>
      <c r="U37" s="330"/>
    </row>
    <row r="38" spans="1:21" s="25" customFormat="1" ht="14.25" hidden="1" customHeight="1" x14ac:dyDescent="0.25">
      <c r="A38" s="770" t="s">
        <v>491</v>
      </c>
      <c r="B38" s="781"/>
      <c r="C38" s="800"/>
      <c r="D38" s="779"/>
      <c r="E38" s="779"/>
      <c r="F38" s="779"/>
      <c r="G38" s="779"/>
      <c r="H38" s="794"/>
      <c r="I38" s="794"/>
      <c r="J38" s="794"/>
      <c r="K38" s="794"/>
      <c r="L38" s="844">
        <f t="shared" si="5"/>
        <v>0</v>
      </c>
      <c r="M38" s="779"/>
      <c r="N38" s="779"/>
      <c r="O38" s="779"/>
      <c r="P38" s="794"/>
      <c r="Q38" s="794"/>
      <c r="R38" s="779"/>
      <c r="S38" s="779"/>
      <c r="T38" s="779"/>
    </row>
    <row r="39" spans="1:21" s="25" customFormat="1" ht="14.45" hidden="1" customHeight="1" x14ac:dyDescent="0.25">
      <c r="A39" s="770" t="s">
        <v>492</v>
      </c>
      <c r="B39" s="801"/>
      <c r="C39" s="802"/>
      <c r="D39" s="773"/>
      <c r="E39" s="773"/>
      <c r="F39" s="773"/>
      <c r="G39" s="773"/>
      <c r="H39" s="786"/>
      <c r="I39" s="786"/>
      <c r="J39" s="786"/>
      <c r="K39" s="786"/>
      <c r="L39" s="844">
        <f t="shared" si="5"/>
        <v>0</v>
      </c>
      <c r="M39" s="773"/>
      <c r="N39" s="773"/>
      <c r="O39" s="773"/>
      <c r="P39" s="786"/>
      <c r="Q39" s="786"/>
      <c r="R39" s="773"/>
      <c r="S39" s="773"/>
      <c r="T39" s="773"/>
    </row>
    <row r="40" spans="1:21" s="25" customFormat="1" ht="14.25" hidden="1" customHeight="1" x14ac:dyDescent="0.25">
      <c r="A40" s="770" t="s">
        <v>493</v>
      </c>
      <c r="B40" s="785"/>
      <c r="C40" s="787"/>
      <c r="D40" s="786"/>
      <c r="E40" s="786"/>
      <c r="F40" s="786"/>
      <c r="G40" s="786"/>
      <c r="H40" s="786"/>
      <c r="I40" s="786"/>
      <c r="J40" s="786"/>
      <c r="K40" s="786"/>
      <c r="L40" s="844">
        <f t="shared" si="5"/>
        <v>0</v>
      </c>
      <c r="M40" s="786"/>
      <c r="N40" s="786"/>
      <c r="O40" s="786"/>
      <c r="P40" s="786"/>
      <c r="Q40" s="786"/>
      <c r="R40" s="773"/>
      <c r="S40" s="773"/>
      <c r="T40" s="773"/>
    </row>
    <row r="41" spans="1:21" s="25" customFormat="1" ht="14.25" hidden="1" customHeight="1" x14ac:dyDescent="0.25">
      <c r="A41" s="770" t="s">
        <v>494</v>
      </c>
      <c r="B41" s="785"/>
      <c r="C41" s="787"/>
      <c r="D41" s="786"/>
      <c r="E41" s="786"/>
      <c r="F41" s="786"/>
      <c r="G41" s="786"/>
      <c r="H41" s="786"/>
      <c r="I41" s="786"/>
      <c r="J41" s="786"/>
      <c r="K41" s="786"/>
      <c r="L41" s="844">
        <f t="shared" si="5"/>
        <v>0</v>
      </c>
      <c r="M41" s="786"/>
      <c r="N41" s="786"/>
      <c r="O41" s="786"/>
      <c r="P41" s="786"/>
      <c r="Q41" s="786"/>
      <c r="R41" s="773"/>
      <c r="S41" s="773"/>
      <c r="T41" s="773"/>
    </row>
    <row r="42" spans="1:21" s="25" customFormat="1" ht="14.25" hidden="1" customHeight="1" x14ac:dyDescent="0.25">
      <c r="A42" s="770" t="s">
        <v>495</v>
      </c>
      <c r="B42" s="785"/>
      <c r="C42" s="787"/>
      <c r="D42" s="786"/>
      <c r="E42" s="786"/>
      <c r="F42" s="786"/>
      <c r="G42" s="786"/>
      <c r="H42" s="786"/>
      <c r="I42" s="786"/>
      <c r="J42" s="786"/>
      <c r="K42" s="786"/>
      <c r="L42" s="844">
        <f t="shared" si="5"/>
        <v>0</v>
      </c>
      <c r="M42" s="786"/>
      <c r="N42" s="786"/>
      <c r="O42" s="786"/>
      <c r="P42" s="786"/>
      <c r="Q42" s="786"/>
      <c r="R42" s="773"/>
      <c r="S42" s="773"/>
      <c r="T42" s="773"/>
    </row>
    <row r="43" spans="1:21" s="25" customFormat="1" ht="14.25" hidden="1" customHeight="1" x14ac:dyDescent="0.25">
      <c r="A43" s="770" t="s">
        <v>496</v>
      </c>
      <c r="B43" s="785"/>
      <c r="C43" s="787"/>
      <c r="D43" s="786"/>
      <c r="E43" s="786"/>
      <c r="F43" s="786"/>
      <c r="G43" s="786"/>
      <c r="H43" s="786"/>
      <c r="I43" s="786"/>
      <c r="J43" s="786"/>
      <c r="K43" s="786"/>
      <c r="L43" s="844">
        <f t="shared" si="5"/>
        <v>0</v>
      </c>
      <c r="M43" s="786"/>
      <c r="N43" s="786"/>
      <c r="O43" s="786"/>
      <c r="P43" s="786"/>
      <c r="Q43" s="786"/>
      <c r="R43" s="773"/>
      <c r="S43" s="773"/>
      <c r="T43" s="773"/>
    </row>
    <row r="44" spans="1:21" s="25" customFormat="1" ht="14.25" hidden="1" customHeight="1" x14ac:dyDescent="0.25">
      <c r="A44" s="770" t="s">
        <v>545</v>
      </c>
      <c r="B44" s="785"/>
      <c r="C44" s="787"/>
      <c r="D44" s="786"/>
      <c r="E44" s="786"/>
      <c r="F44" s="786"/>
      <c r="G44" s="786"/>
      <c r="H44" s="786"/>
      <c r="I44" s="786"/>
      <c r="J44" s="786"/>
      <c r="K44" s="786"/>
      <c r="L44" s="844">
        <f t="shared" si="5"/>
        <v>0</v>
      </c>
      <c r="M44" s="786"/>
      <c r="N44" s="786"/>
      <c r="O44" s="786"/>
      <c r="P44" s="786"/>
      <c r="Q44" s="786"/>
      <c r="R44" s="773"/>
      <c r="S44" s="773"/>
      <c r="T44" s="773"/>
    </row>
    <row r="45" spans="1:21" s="25" customFormat="1" ht="14.25" hidden="1" customHeight="1" x14ac:dyDescent="0.25">
      <c r="A45" s="770" t="s">
        <v>546</v>
      </c>
      <c r="B45" s="785"/>
      <c r="C45" s="787"/>
      <c r="D45" s="786"/>
      <c r="E45" s="786"/>
      <c r="F45" s="786"/>
      <c r="G45" s="786"/>
      <c r="H45" s="786"/>
      <c r="I45" s="786"/>
      <c r="J45" s="786"/>
      <c r="K45" s="786"/>
      <c r="L45" s="844">
        <f t="shared" si="5"/>
        <v>0</v>
      </c>
      <c r="M45" s="786"/>
      <c r="N45" s="786"/>
      <c r="O45" s="786"/>
      <c r="P45" s="786"/>
      <c r="Q45" s="786"/>
      <c r="R45" s="773"/>
      <c r="S45" s="773"/>
      <c r="T45" s="773"/>
    </row>
    <row r="46" spans="1:21" s="25" customFormat="1" ht="14.25" hidden="1" customHeight="1" x14ac:dyDescent="0.25">
      <c r="A46" s="770" t="s">
        <v>547</v>
      </c>
      <c r="B46" s="785"/>
      <c r="C46" s="787"/>
      <c r="D46" s="786"/>
      <c r="E46" s="786"/>
      <c r="F46" s="786"/>
      <c r="G46" s="786"/>
      <c r="H46" s="786"/>
      <c r="I46" s="786"/>
      <c r="J46" s="786"/>
      <c r="K46" s="786"/>
      <c r="L46" s="844">
        <f t="shared" si="5"/>
        <v>0</v>
      </c>
      <c r="M46" s="786"/>
      <c r="N46" s="786"/>
      <c r="O46" s="786"/>
      <c r="P46" s="786"/>
      <c r="Q46" s="786"/>
      <c r="R46" s="786"/>
      <c r="S46" s="773"/>
      <c r="T46" s="773"/>
    </row>
    <row r="47" spans="1:21" s="25" customFormat="1" ht="14.25" hidden="1" customHeight="1" x14ac:dyDescent="0.25">
      <c r="A47" s="770" t="s">
        <v>548</v>
      </c>
      <c r="B47" s="785"/>
      <c r="C47" s="787"/>
      <c r="D47" s="786"/>
      <c r="E47" s="786"/>
      <c r="F47" s="786"/>
      <c r="G47" s="786"/>
      <c r="H47" s="786"/>
      <c r="I47" s="786"/>
      <c r="J47" s="786"/>
      <c r="K47" s="786"/>
      <c r="L47" s="844">
        <f t="shared" si="5"/>
        <v>0</v>
      </c>
      <c r="M47" s="786"/>
      <c r="N47" s="786"/>
      <c r="O47" s="786"/>
      <c r="P47" s="786"/>
      <c r="Q47" s="786"/>
      <c r="R47" s="786"/>
      <c r="S47" s="773"/>
      <c r="T47" s="773"/>
    </row>
    <row r="48" spans="1:21" s="25" customFormat="1" ht="14.25" hidden="1" customHeight="1" x14ac:dyDescent="0.25">
      <c r="A48" s="770" t="s">
        <v>103</v>
      </c>
      <c r="B48" s="785"/>
      <c r="C48" s="787"/>
      <c r="D48" s="786"/>
      <c r="E48" s="786"/>
      <c r="F48" s="786"/>
      <c r="G48" s="786"/>
      <c r="H48" s="786"/>
      <c r="I48" s="786"/>
      <c r="J48" s="786"/>
      <c r="K48" s="786"/>
      <c r="L48" s="844">
        <f t="shared" si="5"/>
        <v>0</v>
      </c>
      <c r="M48" s="786"/>
      <c r="N48" s="786"/>
      <c r="O48" s="786"/>
      <c r="P48" s="786"/>
      <c r="Q48" s="786"/>
      <c r="R48" s="786"/>
      <c r="S48" s="773"/>
      <c r="T48" s="773"/>
    </row>
    <row r="49" spans="1:20" s="25" customFormat="1" ht="14.25" hidden="1" customHeight="1" x14ac:dyDescent="0.25">
      <c r="A49" s="770" t="s">
        <v>573</v>
      </c>
      <c r="B49" s="803"/>
      <c r="C49" s="802"/>
      <c r="D49" s="786"/>
      <c r="E49" s="786"/>
      <c r="F49" s="786"/>
      <c r="G49" s="786"/>
      <c r="H49" s="786"/>
      <c r="I49" s="786"/>
      <c r="J49" s="786"/>
      <c r="K49" s="786"/>
      <c r="L49" s="844">
        <f t="shared" si="5"/>
        <v>0</v>
      </c>
      <c r="M49" s="786"/>
      <c r="N49" s="786"/>
      <c r="O49" s="786"/>
      <c r="P49" s="786"/>
      <c r="Q49" s="786"/>
      <c r="R49" s="773"/>
      <c r="S49" s="773"/>
      <c r="T49" s="773"/>
    </row>
    <row r="50" spans="1:20" s="25" customFormat="1" ht="14.25" hidden="1" customHeight="1" x14ac:dyDescent="0.25">
      <c r="A50" s="770" t="s">
        <v>574</v>
      </c>
      <c r="B50" s="785"/>
      <c r="C50" s="787"/>
      <c r="D50" s="786"/>
      <c r="E50" s="786"/>
      <c r="F50" s="786"/>
      <c r="G50" s="786"/>
      <c r="H50" s="786"/>
      <c r="I50" s="786"/>
      <c r="J50" s="786"/>
      <c r="K50" s="786"/>
      <c r="L50" s="844">
        <f t="shared" si="5"/>
        <v>0</v>
      </c>
      <c r="M50" s="786"/>
      <c r="N50" s="786"/>
      <c r="O50" s="786"/>
      <c r="P50" s="786"/>
      <c r="Q50" s="786"/>
      <c r="R50" s="773"/>
      <c r="S50" s="773"/>
      <c r="T50" s="773"/>
    </row>
    <row r="51" spans="1:20" s="25" customFormat="1" ht="14.25" hidden="1" customHeight="1" x14ac:dyDescent="0.25">
      <c r="A51" s="770" t="s">
        <v>106</v>
      </c>
      <c r="B51" s="785"/>
      <c r="C51" s="787"/>
      <c r="D51" s="786"/>
      <c r="E51" s="786"/>
      <c r="F51" s="786"/>
      <c r="G51" s="786"/>
      <c r="H51" s="786"/>
      <c r="I51" s="786"/>
      <c r="J51" s="786"/>
      <c r="K51" s="786"/>
      <c r="L51" s="844">
        <f t="shared" si="5"/>
        <v>0</v>
      </c>
      <c r="M51" s="786"/>
      <c r="N51" s="786"/>
      <c r="O51" s="786"/>
      <c r="P51" s="786"/>
      <c r="Q51" s="786"/>
      <c r="R51" s="773"/>
      <c r="S51" s="773"/>
      <c r="T51" s="773"/>
    </row>
    <row r="52" spans="1:20" s="25" customFormat="1" ht="14.25" hidden="1" customHeight="1" x14ac:dyDescent="0.25">
      <c r="A52" s="770" t="s">
        <v>107</v>
      </c>
      <c r="B52" s="785"/>
      <c r="C52" s="787"/>
      <c r="D52" s="786"/>
      <c r="E52" s="786"/>
      <c r="F52" s="786"/>
      <c r="G52" s="786"/>
      <c r="H52" s="786"/>
      <c r="I52" s="786"/>
      <c r="J52" s="786"/>
      <c r="K52" s="786"/>
      <c r="L52" s="844">
        <f t="shared" si="5"/>
        <v>0</v>
      </c>
      <c r="M52" s="786"/>
      <c r="N52" s="786"/>
      <c r="O52" s="786"/>
      <c r="P52" s="786"/>
      <c r="Q52" s="786"/>
      <c r="R52" s="773"/>
      <c r="S52" s="773"/>
      <c r="T52" s="773"/>
    </row>
    <row r="53" spans="1:20" s="25" customFormat="1" ht="14.25" hidden="1" customHeight="1" x14ac:dyDescent="0.25">
      <c r="A53" s="770" t="s">
        <v>108</v>
      </c>
      <c r="B53" s="803"/>
      <c r="C53" s="802"/>
      <c r="D53" s="786"/>
      <c r="E53" s="786"/>
      <c r="F53" s="786"/>
      <c r="G53" s="786"/>
      <c r="H53" s="786"/>
      <c r="I53" s="786"/>
      <c r="J53" s="786"/>
      <c r="K53" s="786"/>
      <c r="L53" s="844">
        <f t="shared" si="5"/>
        <v>0</v>
      </c>
      <c r="M53" s="786"/>
      <c r="N53" s="786"/>
      <c r="O53" s="786"/>
      <c r="P53" s="786"/>
      <c r="Q53" s="786"/>
      <c r="R53" s="773"/>
      <c r="S53" s="773"/>
      <c r="T53" s="773"/>
    </row>
    <row r="54" spans="1:20" s="25" customFormat="1" ht="14.25" hidden="1" customHeight="1" x14ac:dyDescent="0.25">
      <c r="A54" s="770" t="s">
        <v>111</v>
      </c>
      <c r="B54" s="785"/>
      <c r="C54" s="787"/>
      <c r="D54" s="786"/>
      <c r="E54" s="786"/>
      <c r="F54" s="786"/>
      <c r="G54" s="786"/>
      <c r="H54" s="786"/>
      <c r="I54" s="786"/>
      <c r="J54" s="786"/>
      <c r="K54" s="786"/>
      <c r="L54" s="844">
        <f t="shared" si="5"/>
        <v>0</v>
      </c>
      <c r="M54" s="786"/>
      <c r="N54" s="786"/>
      <c r="O54" s="786"/>
      <c r="P54" s="786"/>
      <c r="Q54" s="786"/>
      <c r="R54" s="773"/>
      <c r="S54" s="773"/>
      <c r="T54" s="773"/>
    </row>
    <row r="55" spans="1:20" s="25" customFormat="1" ht="14.25" hidden="1" customHeight="1" x14ac:dyDescent="0.25">
      <c r="A55" s="770" t="s">
        <v>114</v>
      </c>
      <c r="B55" s="785"/>
      <c r="C55" s="787"/>
      <c r="D55" s="786"/>
      <c r="E55" s="786"/>
      <c r="F55" s="786"/>
      <c r="G55" s="786"/>
      <c r="H55" s="786"/>
      <c r="I55" s="786"/>
      <c r="J55" s="786"/>
      <c r="K55" s="786"/>
      <c r="L55" s="844">
        <f t="shared" si="5"/>
        <v>0</v>
      </c>
      <c r="M55" s="786"/>
      <c r="N55" s="786"/>
      <c r="O55" s="786"/>
      <c r="P55" s="786"/>
      <c r="Q55" s="786"/>
      <c r="R55" s="773"/>
      <c r="S55" s="773"/>
      <c r="T55" s="773"/>
    </row>
    <row r="56" spans="1:20" s="25" customFormat="1" ht="14.45" hidden="1" customHeight="1" x14ac:dyDescent="0.25">
      <c r="A56" s="770" t="s">
        <v>115</v>
      </c>
      <c r="B56" s="803"/>
      <c r="C56" s="802"/>
      <c r="D56" s="786"/>
      <c r="E56" s="786"/>
      <c r="F56" s="786"/>
      <c r="G56" s="786"/>
      <c r="H56" s="786"/>
      <c r="I56" s="786"/>
      <c r="J56" s="786"/>
      <c r="K56" s="786"/>
      <c r="L56" s="844">
        <f t="shared" si="5"/>
        <v>0</v>
      </c>
      <c r="M56" s="786"/>
      <c r="N56" s="786"/>
      <c r="O56" s="786"/>
      <c r="P56" s="786"/>
      <c r="Q56" s="786"/>
      <c r="R56" s="773"/>
      <c r="S56" s="773"/>
      <c r="T56" s="773"/>
    </row>
    <row r="57" spans="1:20" s="25" customFormat="1" ht="14.45" hidden="1" customHeight="1" x14ac:dyDescent="0.25">
      <c r="A57" s="770" t="s">
        <v>116</v>
      </c>
      <c r="B57" s="785"/>
      <c r="C57" s="787"/>
      <c r="D57" s="786"/>
      <c r="E57" s="786"/>
      <c r="F57" s="786"/>
      <c r="G57" s="786"/>
      <c r="H57" s="786"/>
      <c r="I57" s="786"/>
      <c r="J57" s="786"/>
      <c r="K57" s="786"/>
      <c r="L57" s="844">
        <f t="shared" si="5"/>
        <v>0</v>
      </c>
      <c r="M57" s="786"/>
      <c r="N57" s="786"/>
      <c r="O57" s="786"/>
      <c r="P57" s="786"/>
      <c r="Q57" s="786"/>
      <c r="R57" s="773"/>
      <c r="S57" s="773"/>
      <c r="T57" s="773"/>
    </row>
    <row r="58" spans="1:20" s="25" customFormat="1" ht="14.45" hidden="1" customHeight="1" x14ac:dyDescent="0.25">
      <c r="A58" s="770" t="s">
        <v>117</v>
      </c>
      <c r="B58" s="785"/>
      <c r="C58" s="787"/>
      <c r="D58" s="786"/>
      <c r="E58" s="786"/>
      <c r="F58" s="786"/>
      <c r="G58" s="786"/>
      <c r="H58" s="786"/>
      <c r="I58" s="786"/>
      <c r="J58" s="786"/>
      <c r="K58" s="786"/>
      <c r="L58" s="844">
        <f t="shared" si="5"/>
        <v>0</v>
      </c>
      <c r="M58" s="786"/>
      <c r="N58" s="786"/>
      <c r="O58" s="786"/>
      <c r="P58" s="786"/>
      <c r="Q58" s="786"/>
      <c r="R58" s="773"/>
      <c r="S58" s="773"/>
      <c r="T58" s="773"/>
    </row>
    <row r="59" spans="1:20" s="25" customFormat="1" ht="14.45" hidden="1" customHeight="1" x14ac:dyDescent="0.25">
      <c r="A59" s="770" t="s">
        <v>120</v>
      </c>
      <c r="B59" s="785"/>
      <c r="C59" s="787"/>
      <c r="D59" s="786"/>
      <c r="E59" s="786"/>
      <c r="F59" s="786"/>
      <c r="G59" s="786"/>
      <c r="H59" s="786"/>
      <c r="I59" s="786"/>
      <c r="J59" s="786"/>
      <c r="K59" s="786"/>
      <c r="L59" s="844">
        <f t="shared" si="5"/>
        <v>0</v>
      </c>
      <c r="M59" s="786"/>
      <c r="N59" s="786"/>
      <c r="O59" s="786"/>
      <c r="P59" s="786"/>
      <c r="Q59" s="786"/>
      <c r="R59" s="773"/>
      <c r="S59" s="773"/>
      <c r="T59" s="773"/>
    </row>
    <row r="60" spans="1:20" s="25" customFormat="1" ht="14.45" hidden="1" customHeight="1" x14ac:dyDescent="0.25">
      <c r="A60" s="770" t="s">
        <v>123</v>
      </c>
      <c r="B60" s="771"/>
      <c r="C60" s="772"/>
      <c r="D60" s="788"/>
      <c r="E60" s="788"/>
      <c r="F60" s="788"/>
      <c r="G60" s="788"/>
      <c r="H60" s="786"/>
      <c r="I60" s="786"/>
      <c r="J60" s="786"/>
      <c r="K60" s="773"/>
      <c r="L60" s="844">
        <f t="shared" si="5"/>
        <v>0</v>
      </c>
      <c r="M60" s="773"/>
      <c r="N60" s="773"/>
      <c r="O60" s="773"/>
      <c r="P60" s="773"/>
      <c r="Q60" s="773"/>
      <c r="R60" s="773"/>
      <c r="S60" s="804"/>
      <c r="T60" s="773"/>
    </row>
    <row r="61" spans="1:20" s="25" customFormat="1" ht="14.45" customHeight="1" x14ac:dyDescent="0.25">
      <c r="A61" s="770"/>
      <c r="B61" s="805"/>
      <c r="C61" s="806"/>
      <c r="D61" s="792"/>
      <c r="E61" s="792"/>
      <c r="F61" s="792"/>
      <c r="G61" s="792"/>
      <c r="H61" s="807"/>
      <c r="I61" s="807"/>
      <c r="J61" s="807"/>
      <c r="K61" s="793"/>
      <c r="L61" s="893"/>
      <c r="M61" s="793"/>
      <c r="N61" s="793"/>
      <c r="O61" s="793"/>
      <c r="P61" s="793"/>
      <c r="Q61" s="793"/>
      <c r="R61" s="793"/>
      <c r="S61" s="808"/>
      <c r="T61" s="793"/>
    </row>
    <row r="62" spans="1:20" s="25" customFormat="1" ht="14.45" customHeight="1" x14ac:dyDescent="0.25">
      <c r="A62" s="770"/>
      <c r="B62" s="809"/>
      <c r="C62" s="800"/>
      <c r="D62" s="778"/>
      <c r="E62" s="778"/>
      <c r="F62" s="778"/>
      <c r="G62" s="778"/>
      <c r="H62" s="794"/>
      <c r="I62" s="794"/>
      <c r="J62" s="794"/>
      <c r="K62" s="779"/>
      <c r="L62" s="892"/>
      <c r="M62" s="891"/>
      <c r="N62" s="779"/>
      <c r="O62" s="779"/>
      <c r="P62" s="779"/>
      <c r="Q62" s="779"/>
      <c r="R62" s="779"/>
      <c r="S62" s="810"/>
      <c r="T62" s="779"/>
    </row>
    <row r="63" spans="1:20" s="25" customFormat="1" ht="14.45" customHeight="1" x14ac:dyDescent="0.25">
      <c r="A63" s="770"/>
      <c r="B63" s="809"/>
      <c r="C63" s="800"/>
      <c r="D63" s="778"/>
      <c r="E63" s="778"/>
      <c r="F63" s="778"/>
      <c r="G63" s="778"/>
      <c r="H63" s="794"/>
      <c r="I63" s="794"/>
      <c r="J63" s="794"/>
      <c r="K63" s="779"/>
      <c r="L63" s="779"/>
      <c r="M63" s="779"/>
      <c r="N63" s="779"/>
      <c r="O63" s="779"/>
      <c r="P63" s="779"/>
      <c r="Q63" s="779"/>
      <c r="R63" s="779"/>
      <c r="S63" s="810"/>
      <c r="T63" s="779"/>
    </row>
    <row r="64" spans="1:20" s="25" customFormat="1" ht="14.45" customHeight="1" x14ac:dyDescent="0.25">
      <c r="A64" s="770" t="s">
        <v>490</v>
      </c>
      <c r="B64" s="811" t="s">
        <v>608</v>
      </c>
      <c r="C64" s="800"/>
      <c r="D64" s="778"/>
      <c r="E64" s="778"/>
      <c r="F64" s="778"/>
      <c r="G64" s="778"/>
      <c r="H64" s="794"/>
      <c r="I64" s="794"/>
      <c r="J64" s="794"/>
      <c r="K64" s="779"/>
      <c r="L64" s="779"/>
      <c r="M64" s="779"/>
      <c r="N64" s="779"/>
      <c r="O64" s="779"/>
      <c r="P64" s="779"/>
      <c r="Q64" s="779"/>
      <c r="R64" s="779"/>
      <c r="S64" s="810"/>
      <c r="T64" s="779"/>
    </row>
    <row r="65" spans="1:20" s="25" customFormat="1" ht="14.45" customHeight="1" x14ac:dyDescent="0.25">
      <c r="A65" s="770" t="s">
        <v>491</v>
      </c>
      <c r="B65" s="812" t="s">
        <v>609</v>
      </c>
      <c r="C65" s="813"/>
      <c r="D65" s="814"/>
      <c r="E65" s="814"/>
      <c r="F65" s="814"/>
      <c r="G65" s="814"/>
      <c r="H65" s="815"/>
      <c r="I65" s="815"/>
      <c r="J65" s="815"/>
      <c r="K65" s="816"/>
      <c r="L65" s="816"/>
      <c r="M65" s="816"/>
      <c r="N65" s="816"/>
      <c r="O65" s="816"/>
      <c r="P65" s="816"/>
      <c r="Q65" s="816"/>
      <c r="R65" s="816"/>
      <c r="S65" s="817"/>
      <c r="T65" s="817"/>
    </row>
    <row r="66" spans="1:20" s="25" customFormat="1" ht="14.45" customHeight="1" x14ac:dyDescent="0.25">
      <c r="A66" s="770" t="s">
        <v>492</v>
      </c>
      <c r="B66" s="818" t="s">
        <v>610</v>
      </c>
      <c r="C66" s="813"/>
      <c r="D66" s="814"/>
      <c r="E66" s="814"/>
      <c r="F66" s="814"/>
      <c r="G66" s="814"/>
      <c r="H66" s="815"/>
      <c r="I66" s="815"/>
      <c r="J66" s="815"/>
      <c r="K66" s="816">
        <v>1</v>
      </c>
      <c r="L66" s="816">
        <f t="shared" ref="L66:L74" si="7">K66</f>
        <v>1</v>
      </c>
      <c r="M66" s="816"/>
      <c r="N66" s="816"/>
      <c r="O66" s="816">
        <v>1</v>
      </c>
      <c r="P66" s="816">
        <f t="shared" ref="P66:P74" si="8">D66+H66+L66</f>
        <v>1</v>
      </c>
      <c r="Q66" s="816"/>
      <c r="R66" s="816"/>
      <c r="S66" s="817">
        <f t="shared" ref="S66:S74" si="9">O66+Q66/2</f>
        <v>1</v>
      </c>
      <c r="T66" s="817">
        <f t="shared" ref="T66:T74" si="10">P66+R66/2</f>
        <v>1</v>
      </c>
    </row>
    <row r="67" spans="1:20" s="25" customFormat="1" ht="14.45" customHeight="1" x14ac:dyDescent="0.25">
      <c r="A67" s="770" t="s">
        <v>493</v>
      </c>
      <c r="B67" s="818" t="s">
        <v>611</v>
      </c>
      <c r="C67" s="813"/>
      <c r="D67" s="814"/>
      <c r="E67" s="814"/>
      <c r="F67" s="814"/>
      <c r="G67" s="814"/>
      <c r="H67" s="815"/>
      <c r="I67" s="815"/>
      <c r="J67" s="815"/>
      <c r="K67" s="816">
        <v>1</v>
      </c>
      <c r="L67" s="816">
        <f t="shared" si="7"/>
        <v>1</v>
      </c>
      <c r="M67" s="816"/>
      <c r="N67" s="816"/>
      <c r="O67" s="816">
        <v>1</v>
      </c>
      <c r="P67" s="816">
        <f t="shared" si="8"/>
        <v>1</v>
      </c>
      <c r="Q67" s="816"/>
      <c r="R67" s="816"/>
      <c r="S67" s="817">
        <f t="shared" si="9"/>
        <v>1</v>
      </c>
      <c r="T67" s="817">
        <f t="shared" si="10"/>
        <v>1</v>
      </c>
    </row>
    <row r="68" spans="1:20" s="25" customFormat="1" ht="14.45" customHeight="1" x14ac:dyDescent="0.25">
      <c r="A68" s="770" t="s">
        <v>494</v>
      </c>
      <c r="B68" s="818" t="s">
        <v>612</v>
      </c>
      <c r="C68" s="813"/>
      <c r="D68" s="814"/>
      <c r="E68" s="814"/>
      <c r="F68" s="814"/>
      <c r="G68" s="814"/>
      <c r="H68" s="815"/>
      <c r="I68" s="815"/>
      <c r="J68" s="815"/>
      <c r="K68" s="816">
        <v>2</v>
      </c>
      <c r="L68" s="816">
        <f t="shared" si="7"/>
        <v>2</v>
      </c>
      <c r="M68" s="816"/>
      <c r="N68" s="816"/>
      <c r="O68" s="816">
        <v>2</v>
      </c>
      <c r="P68" s="816">
        <f t="shared" si="8"/>
        <v>2</v>
      </c>
      <c r="Q68" s="816"/>
      <c r="R68" s="816"/>
      <c r="S68" s="817">
        <f t="shared" si="9"/>
        <v>2</v>
      </c>
      <c r="T68" s="817">
        <f t="shared" si="10"/>
        <v>2</v>
      </c>
    </row>
    <row r="69" spans="1:20" s="25" customFormat="1" ht="14.45" customHeight="1" x14ac:dyDescent="0.25">
      <c r="A69" s="770" t="s">
        <v>495</v>
      </c>
      <c r="B69" s="818" t="s">
        <v>613</v>
      </c>
      <c r="C69" s="813"/>
      <c r="D69" s="814"/>
      <c r="E69" s="814"/>
      <c r="F69" s="814"/>
      <c r="G69" s="814"/>
      <c r="H69" s="815"/>
      <c r="I69" s="815"/>
      <c r="J69" s="815"/>
      <c r="K69" s="816">
        <v>1</v>
      </c>
      <c r="L69" s="816">
        <f t="shared" si="7"/>
        <v>1</v>
      </c>
      <c r="M69" s="816"/>
      <c r="N69" s="816"/>
      <c r="O69" s="816">
        <v>1</v>
      </c>
      <c r="P69" s="816">
        <f t="shared" si="8"/>
        <v>1</v>
      </c>
      <c r="Q69" s="816"/>
      <c r="R69" s="816"/>
      <c r="S69" s="817">
        <f t="shared" si="9"/>
        <v>1</v>
      </c>
      <c r="T69" s="817">
        <f t="shared" si="10"/>
        <v>1</v>
      </c>
    </row>
    <row r="70" spans="1:20" s="25" customFormat="1" ht="14.45" customHeight="1" x14ac:dyDescent="0.25">
      <c r="A70" s="770" t="s">
        <v>496</v>
      </c>
      <c r="B70" s="818" t="s">
        <v>614</v>
      </c>
      <c r="C70" s="813"/>
      <c r="D70" s="814"/>
      <c r="E70" s="814"/>
      <c r="F70" s="814"/>
      <c r="G70" s="814"/>
      <c r="H70" s="815"/>
      <c r="I70" s="815"/>
      <c r="J70" s="815"/>
      <c r="K70" s="816">
        <v>1</v>
      </c>
      <c r="L70" s="816">
        <f t="shared" si="7"/>
        <v>1</v>
      </c>
      <c r="M70" s="816"/>
      <c r="N70" s="816"/>
      <c r="O70" s="816">
        <v>1</v>
      </c>
      <c r="P70" s="816">
        <f t="shared" si="8"/>
        <v>1</v>
      </c>
      <c r="Q70" s="816"/>
      <c r="R70" s="816"/>
      <c r="S70" s="817">
        <f t="shared" si="9"/>
        <v>1</v>
      </c>
      <c r="T70" s="817">
        <f t="shared" si="10"/>
        <v>1</v>
      </c>
    </row>
    <row r="71" spans="1:20" s="25" customFormat="1" ht="14.45" customHeight="1" x14ac:dyDescent="0.25">
      <c r="A71" s="770" t="s">
        <v>545</v>
      </c>
      <c r="B71" s="818" t="s">
        <v>734</v>
      </c>
      <c r="C71" s="813"/>
      <c r="D71" s="814"/>
      <c r="E71" s="814"/>
      <c r="F71" s="814"/>
      <c r="G71" s="814"/>
      <c r="H71" s="815"/>
      <c r="I71" s="815"/>
      <c r="J71" s="815"/>
      <c r="K71" s="816">
        <v>1</v>
      </c>
      <c r="L71" s="816">
        <f t="shared" si="7"/>
        <v>1</v>
      </c>
      <c r="M71" s="816"/>
      <c r="N71" s="816"/>
      <c r="O71" s="816">
        <v>1</v>
      </c>
      <c r="P71" s="816">
        <f t="shared" si="8"/>
        <v>1</v>
      </c>
      <c r="Q71" s="816"/>
      <c r="R71" s="816"/>
      <c r="S71" s="817">
        <f t="shared" si="9"/>
        <v>1</v>
      </c>
      <c r="T71" s="817">
        <f t="shared" si="10"/>
        <v>1</v>
      </c>
    </row>
    <row r="72" spans="1:20" s="25" customFormat="1" ht="14.45" customHeight="1" x14ac:dyDescent="0.25">
      <c r="A72" s="770" t="s">
        <v>546</v>
      </c>
      <c r="B72" s="818" t="s">
        <v>735</v>
      </c>
      <c r="C72" s="813"/>
      <c r="D72" s="814"/>
      <c r="E72" s="814"/>
      <c r="F72" s="814"/>
      <c r="G72" s="814"/>
      <c r="H72" s="815"/>
      <c r="I72" s="815"/>
      <c r="J72" s="815"/>
      <c r="K72" s="816">
        <v>1</v>
      </c>
      <c r="L72" s="816">
        <f t="shared" si="7"/>
        <v>1</v>
      </c>
      <c r="M72" s="816"/>
      <c r="N72" s="816"/>
      <c r="O72" s="816">
        <v>1</v>
      </c>
      <c r="P72" s="816">
        <f t="shared" si="8"/>
        <v>1</v>
      </c>
      <c r="Q72" s="816"/>
      <c r="R72" s="816"/>
      <c r="S72" s="817">
        <f t="shared" si="9"/>
        <v>1</v>
      </c>
      <c r="T72" s="817">
        <f t="shared" si="10"/>
        <v>1</v>
      </c>
    </row>
    <row r="73" spans="1:20" s="25" customFormat="1" ht="14.45" customHeight="1" x14ac:dyDescent="0.25">
      <c r="A73" s="770" t="s">
        <v>547</v>
      </c>
      <c r="B73" s="818" t="s">
        <v>615</v>
      </c>
      <c r="C73" s="813"/>
      <c r="D73" s="814"/>
      <c r="E73" s="814"/>
      <c r="F73" s="814"/>
      <c r="G73" s="814"/>
      <c r="H73" s="815"/>
      <c r="I73" s="815"/>
      <c r="J73" s="815"/>
      <c r="K73" s="816">
        <v>1</v>
      </c>
      <c r="L73" s="816">
        <f t="shared" si="7"/>
        <v>1</v>
      </c>
      <c r="M73" s="816"/>
      <c r="N73" s="816"/>
      <c r="O73" s="816">
        <v>1</v>
      </c>
      <c r="P73" s="816">
        <f t="shared" si="8"/>
        <v>1</v>
      </c>
      <c r="Q73" s="816"/>
      <c r="R73" s="816"/>
      <c r="S73" s="817">
        <f t="shared" si="9"/>
        <v>1</v>
      </c>
      <c r="T73" s="817">
        <f t="shared" si="10"/>
        <v>1</v>
      </c>
    </row>
    <row r="74" spans="1:20" s="25" customFormat="1" ht="14.45" customHeight="1" x14ac:dyDescent="0.25">
      <c r="A74" s="770" t="s">
        <v>548</v>
      </c>
      <c r="B74" s="818" t="s">
        <v>616</v>
      </c>
      <c r="C74" s="813"/>
      <c r="D74" s="814"/>
      <c r="E74" s="814"/>
      <c r="F74" s="814"/>
      <c r="G74" s="814"/>
      <c r="H74" s="815"/>
      <c r="I74" s="815"/>
      <c r="J74" s="815"/>
      <c r="K74" s="816">
        <v>1</v>
      </c>
      <c r="L74" s="816">
        <f t="shared" si="7"/>
        <v>1</v>
      </c>
      <c r="M74" s="816"/>
      <c r="N74" s="816"/>
      <c r="O74" s="816">
        <v>1</v>
      </c>
      <c r="P74" s="816">
        <f t="shared" si="8"/>
        <v>1</v>
      </c>
      <c r="Q74" s="816"/>
      <c r="R74" s="816"/>
      <c r="S74" s="817">
        <f t="shared" si="9"/>
        <v>1</v>
      </c>
      <c r="T74" s="817">
        <f t="shared" si="10"/>
        <v>1</v>
      </c>
    </row>
    <row r="75" spans="1:20" s="25" customFormat="1" ht="14.45" customHeight="1" x14ac:dyDescent="0.25">
      <c r="A75" s="770" t="s">
        <v>103</v>
      </c>
      <c r="B75" s="812" t="s">
        <v>617</v>
      </c>
      <c r="C75" s="813"/>
      <c r="D75" s="814"/>
      <c r="E75" s="814"/>
      <c r="F75" s="814"/>
      <c r="G75" s="814"/>
      <c r="H75" s="815"/>
      <c r="I75" s="815"/>
      <c r="J75" s="815"/>
      <c r="K75" s="816"/>
      <c r="L75" s="816"/>
      <c r="M75" s="816"/>
      <c r="N75" s="816"/>
      <c r="O75" s="816"/>
      <c r="P75" s="816"/>
      <c r="Q75" s="816"/>
      <c r="R75" s="816"/>
      <c r="S75" s="817"/>
      <c r="T75" s="817"/>
    </row>
    <row r="76" spans="1:20" s="25" customFormat="1" ht="14.45" customHeight="1" x14ac:dyDescent="0.25">
      <c r="A76" s="770" t="s">
        <v>573</v>
      </c>
      <c r="B76" s="818" t="s">
        <v>618</v>
      </c>
      <c r="C76" s="813"/>
      <c r="D76" s="814"/>
      <c r="E76" s="814"/>
      <c r="F76" s="814"/>
      <c r="G76" s="814"/>
      <c r="H76" s="815"/>
      <c r="I76" s="815"/>
      <c r="J76" s="815"/>
      <c r="K76" s="816">
        <v>1</v>
      </c>
      <c r="L76" s="816">
        <f t="shared" ref="L76:L83" si="11">K76</f>
        <v>1</v>
      </c>
      <c r="M76" s="816"/>
      <c r="N76" s="816"/>
      <c r="O76" s="816">
        <v>1</v>
      </c>
      <c r="P76" s="816">
        <f t="shared" ref="P76:P83" si="12">D76+H76+L76</f>
        <v>1</v>
      </c>
      <c r="Q76" s="816"/>
      <c r="R76" s="816"/>
      <c r="S76" s="817">
        <f t="shared" ref="S76:T83" si="13">O76+Q76/2</f>
        <v>1</v>
      </c>
      <c r="T76" s="817">
        <f t="shared" si="13"/>
        <v>1</v>
      </c>
    </row>
    <row r="77" spans="1:20" s="25" customFormat="1" ht="14.45" customHeight="1" x14ac:dyDescent="0.25">
      <c r="A77" s="770" t="s">
        <v>574</v>
      </c>
      <c r="B77" s="818" t="s">
        <v>619</v>
      </c>
      <c r="C77" s="813"/>
      <c r="D77" s="814"/>
      <c r="E77" s="814"/>
      <c r="F77" s="814"/>
      <c r="G77" s="814"/>
      <c r="H77" s="815"/>
      <c r="I77" s="815"/>
      <c r="J77" s="815"/>
      <c r="K77" s="816">
        <v>1</v>
      </c>
      <c r="L77" s="816">
        <f t="shared" si="11"/>
        <v>1</v>
      </c>
      <c r="M77" s="816"/>
      <c r="N77" s="816"/>
      <c r="O77" s="816">
        <v>1</v>
      </c>
      <c r="P77" s="816">
        <f t="shared" si="12"/>
        <v>1</v>
      </c>
      <c r="Q77" s="816"/>
      <c r="R77" s="816"/>
      <c r="S77" s="817">
        <f t="shared" si="13"/>
        <v>1</v>
      </c>
      <c r="T77" s="817">
        <f t="shared" si="13"/>
        <v>1</v>
      </c>
    </row>
    <row r="78" spans="1:20" s="25" customFormat="1" ht="14.45" customHeight="1" x14ac:dyDescent="0.25">
      <c r="A78" s="770" t="s">
        <v>106</v>
      </c>
      <c r="B78" s="818" t="s">
        <v>620</v>
      </c>
      <c r="C78" s="813"/>
      <c r="D78" s="814"/>
      <c r="E78" s="814"/>
      <c r="F78" s="814"/>
      <c r="G78" s="814"/>
      <c r="H78" s="815"/>
      <c r="I78" s="815"/>
      <c r="J78" s="815"/>
      <c r="K78" s="816">
        <v>1</v>
      </c>
      <c r="L78" s="816">
        <f t="shared" si="11"/>
        <v>1</v>
      </c>
      <c r="M78" s="816"/>
      <c r="N78" s="816"/>
      <c r="O78" s="816">
        <v>1</v>
      </c>
      <c r="P78" s="816">
        <f t="shared" si="12"/>
        <v>1</v>
      </c>
      <c r="Q78" s="816"/>
      <c r="R78" s="816"/>
      <c r="S78" s="817">
        <f t="shared" si="13"/>
        <v>1</v>
      </c>
      <c r="T78" s="817">
        <f t="shared" si="13"/>
        <v>1</v>
      </c>
    </row>
    <row r="79" spans="1:20" s="25" customFormat="1" ht="14.45" customHeight="1" x14ac:dyDescent="0.25">
      <c r="A79" s="770" t="s">
        <v>107</v>
      </c>
      <c r="B79" s="812" t="s">
        <v>621</v>
      </c>
      <c r="C79" s="813"/>
      <c r="D79" s="814"/>
      <c r="E79" s="814"/>
      <c r="F79" s="814"/>
      <c r="G79" s="814"/>
      <c r="H79" s="815"/>
      <c r="I79" s="815"/>
      <c r="J79" s="815"/>
      <c r="K79" s="816"/>
      <c r="L79" s="816">
        <f t="shared" si="11"/>
        <v>0</v>
      </c>
      <c r="M79" s="816"/>
      <c r="N79" s="816"/>
      <c r="O79" s="816"/>
      <c r="P79" s="816">
        <f t="shared" si="12"/>
        <v>0</v>
      </c>
      <c r="Q79" s="816"/>
      <c r="R79" s="816"/>
      <c r="S79" s="817">
        <f t="shared" si="13"/>
        <v>0</v>
      </c>
      <c r="T79" s="817">
        <f t="shared" si="13"/>
        <v>0</v>
      </c>
    </row>
    <row r="80" spans="1:20" s="25" customFormat="1" ht="14.45" customHeight="1" x14ac:dyDescent="0.25">
      <c r="A80" s="770" t="s">
        <v>108</v>
      </c>
      <c r="B80" s="818" t="s">
        <v>622</v>
      </c>
      <c r="C80" s="813"/>
      <c r="D80" s="814"/>
      <c r="E80" s="814"/>
      <c r="F80" s="814"/>
      <c r="G80" s="814"/>
      <c r="H80" s="815"/>
      <c r="I80" s="815"/>
      <c r="J80" s="815"/>
      <c r="K80" s="816">
        <v>1</v>
      </c>
      <c r="L80" s="816">
        <f t="shared" si="11"/>
        <v>1</v>
      </c>
      <c r="M80" s="816"/>
      <c r="N80" s="816"/>
      <c r="O80" s="816">
        <v>1</v>
      </c>
      <c r="P80" s="816">
        <f t="shared" si="12"/>
        <v>1</v>
      </c>
      <c r="Q80" s="816"/>
      <c r="R80" s="816"/>
      <c r="S80" s="817">
        <f t="shared" si="13"/>
        <v>1</v>
      </c>
      <c r="T80" s="817">
        <f t="shared" si="13"/>
        <v>1</v>
      </c>
    </row>
    <row r="81" spans="1:20" s="25" customFormat="1" ht="14.45" customHeight="1" x14ac:dyDescent="0.25">
      <c r="A81" s="770" t="s">
        <v>111</v>
      </c>
      <c r="B81" s="818" t="s">
        <v>623</v>
      </c>
      <c r="C81" s="813"/>
      <c r="D81" s="814"/>
      <c r="E81" s="814"/>
      <c r="F81" s="814"/>
      <c r="G81" s="814"/>
      <c r="H81" s="815"/>
      <c r="I81" s="815"/>
      <c r="J81" s="815"/>
      <c r="K81" s="816">
        <v>1</v>
      </c>
      <c r="L81" s="816">
        <f t="shared" si="11"/>
        <v>1</v>
      </c>
      <c r="M81" s="816"/>
      <c r="N81" s="816"/>
      <c r="O81" s="816">
        <v>1</v>
      </c>
      <c r="P81" s="816">
        <f t="shared" si="12"/>
        <v>1</v>
      </c>
      <c r="Q81" s="816"/>
      <c r="R81" s="816"/>
      <c r="S81" s="817">
        <f t="shared" si="13"/>
        <v>1</v>
      </c>
      <c r="T81" s="817">
        <f t="shared" si="13"/>
        <v>1</v>
      </c>
    </row>
    <row r="82" spans="1:20" s="25" customFormat="1" ht="14.45" customHeight="1" x14ac:dyDescent="0.25">
      <c r="A82" s="770" t="s">
        <v>114</v>
      </c>
      <c r="B82" s="818" t="s">
        <v>624</v>
      </c>
      <c r="C82" s="813"/>
      <c r="D82" s="814"/>
      <c r="E82" s="814"/>
      <c r="F82" s="814"/>
      <c r="G82" s="814"/>
      <c r="H82" s="815"/>
      <c r="I82" s="815"/>
      <c r="J82" s="815"/>
      <c r="K82" s="816">
        <v>3</v>
      </c>
      <c r="L82" s="816">
        <f t="shared" si="11"/>
        <v>3</v>
      </c>
      <c r="M82" s="816"/>
      <c r="N82" s="816"/>
      <c r="O82" s="816">
        <v>3</v>
      </c>
      <c r="P82" s="816">
        <f t="shared" si="12"/>
        <v>3</v>
      </c>
      <c r="Q82" s="816"/>
      <c r="R82" s="816"/>
      <c r="S82" s="817">
        <f t="shared" si="13"/>
        <v>3</v>
      </c>
      <c r="T82" s="817">
        <f t="shared" si="13"/>
        <v>3</v>
      </c>
    </row>
    <row r="83" spans="1:20" s="25" customFormat="1" ht="14.45" customHeight="1" x14ac:dyDescent="0.25">
      <c r="A83" s="770" t="s">
        <v>115</v>
      </c>
      <c r="B83" s="818" t="s">
        <v>676</v>
      </c>
      <c r="C83" s="813"/>
      <c r="D83" s="814"/>
      <c r="E83" s="814"/>
      <c r="F83" s="814"/>
      <c r="G83" s="814"/>
      <c r="H83" s="815"/>
      <c r="I83" s="815"/>
      <c r="J83" s="815"/>
      <c r="K83" s="816">
        <v>1</v>
      </c>
      <c r="L83" s="816">
        <f t="shared" si="11"/>
        <v>1</v>
      </c>
      <c r="M83" s="816"/>
      <c r="N83" s="816"/>
      <c r="O83" s="816">
        <v>1</v>
      </c>
      <c r="P83" s="816">
        <f t="shared" si="12"/>
        <v>1</v>
      </c>
      <c r="Q83" s="816"/>
      <c r="R83" s="816"/>
      <c r="S83" s="817">
        <f t="shared" si="13"/>
        <v>1</v>
      </c>
      <c r="T83" s="817">
        <f t="shared" si="13"/>
        <v>1</v>
      </c>
    </row>
    <row r="84" spans="1:20" s="25" customFormat="1" ht="14.45" customHeight="1" x14ac:dyDescent="0.25">
      <c r="A84" s="770" t="s">
        <v>116</v>
      </c>
      <c r="B84" s="812" t="s">
        <v>625</v>
      </c>
      <c r="C84" s="813"/>
      <c r="D84" s="814"/>
      <c r="E84" s="814"/>
      <c r="F84" s="814"/>
      <c r="G84" s="814"/>
      <c r="H84" s="815"/>
      <c r="I84" s="815"/>
      <c r="J84" s="815"/>
      <c r="K84" s="816"/>
      <c r="L84" s="816"/>
      <c r="M84" s="816"/>
      <c r="N84" s="816"/>
      <c r="O84" s="816"/>
      <c r="P84" s="816"/>
      <c r="Q84" s="816"/>
      <c r="R84" s="816"/>
      <c r="S84" s="817"/>
      <c r="T84" s="817"/>
    </row>
    <row r="85" spans="1:20" s="25" customFormat="1" ht="14.45" customHeight="1" x14ac:dyDescent="0.25">
      <c r="A85" s="770" t="s">
        <v>117</v>
      </c>
      <c r="B85" s="818" t="s">
        <v>626</v>
      </c>
      <c r="C85" s="813"/>
      <c r="D85" s="814"/>
      <c r="E85" s="814"/>
      <c r="F85" s="814"/>
      <c r="G85" s="814"/>
      <c r="H85" s="815"/>
      <c r="I85" s="815"/>
      <c r="J85" s="815"/>
      <c r="K85" s="816">
        <v>1</v>
      </c>
      <c r="L85" s="816">
        <f>K85</f>
        <v>1</v>
      </c>
      <c r="M85" s="816"/>
      <c r="N85" s="816"/>
      <c r="O85" s="816">
        <v>1</v>
      </c>
      <c r="P85" s="816">
        <f>D85+H85+L85</f>
        <v>1</v>
      </c>
      <c r="Q85" s="816"/>
      <c r="R85" s="816"/>
      <c r="S85" s="817">
        <f t="shared" ref="S85:T87" si="14">O85+Q85/2</f>
        <v>1</v>
      </c>
      <c r="T85" s="817">
        <f t="shared" si="14"/>
        <v>1</v>
      </c>
    </row>
    <row r="86" spans="1:20" s="25" customFormat="1" ht="14.45" customHeight="1" x14ac:dyDescent="0.25">
      <c r="A86" s="770" t="s">
        <v>120</v>
      </c>
      <c r="B86" s="818" t="s">
        <v>627</v>
      </c>
      <c r="C86" s="813"/>
      <c r="D86" s="814"/>
      <c r="E86" s="814"/>
      <c r="F86" s="814"/>
      <c r="G86" s="814"/>
      <c r="H86" s="815"/>
      <c r="I86" s="815"/>
      <c r="J86" s="815"/>
      <c r="K86" s="816">
        <v>2</v>
      </c>
      <c r="L86" s="816">
        <f>K86</f>
        <v>2</v>
      </c>
      <c r="M86" s="816"/>
      <c r="N86" s="816"/>
      <c r="O86" s="816">
        <v>2</v>
      </c>
      <c r="P86" s="816">
        <f>D86+H86+L86</f>
        <v>2</v>
      </c>
      <c r="Q86" s="816"/>
      <c r="R86" s="816"/>
      <c r="S86" s="817">
        <f t="shared" si="14"/>
        <v>2</v>
      </c>
      <c r="T86" s="817">
        <f t="shared" si="14"/>
        <v>2</v>
      </c>
    </row>
    <row r="87" spans="1:20" s="25" customFormat="1" ht="14.45" customHeight="1" x14ac:dyDescent="0.25">
      <c r="A87" s="770" t="s">
        <v>123</v>
      </c>
      <c r="B87" s="818" t="s">
        <v>628</v>
      </c>
      <c r="C87" s="813"/>
      <c r="D87" s="814"/>
      <c r="E87" s="814"/>
      <c r="F87" s="814"/>
      <c r="G87" s="814"/>
      <c r="H87" s="815"/>
      <c r="I87" s="815"/>
      <c r="J87" s="815"/>
      <c r="K87" s="816">
        <v>1</v>
      </c>
      <c r="L87" s="816">
        <f>K87</f>
        <v>1</v>
      </c>
      <c r="M87" s="816"/>
      <c r="N87" s="816"/>
      <c r="O87" s="816">
        <v>1</v>
      </c>
      <c r="P87" s="816">
        <f>D87+H87+L87</f>
        <v>1</v>
      </c>
      <c r="Q87" s="816"/>
      <c r="R87" s="816"/>
      <c r="S87" s="817">
        <f t="shared" si="14"/>
        <v>1</v>
      </c>
      <c r="T87" s="817">
        <f t="shared" si="14"/>
        <v>1</v>
      </c>
    </row>
    <row r="88" spans="1:20" s="25" customFormat="1" ht="14.45" customHeight="1" x14ac:dyDescent="0.25">
      <c r="A88" s="770" t="s">
        <v>126</v>
      </c>
      <c r="B88" s="818" t="s">
        <v>745</v>
      </c>
      <c r="C88" s="813"/>
      <c r="D88" s="814"/>
      <c r="E88" s="814"/>
      <c r="F88" s="814"/>
      <c r="G88" s="814"/>
      <c r="H88" s="815"/>
      <c r="I88" s="815"/>
      <c r="J88" s="815"/>
      <c r="K88" s="816">
        <v>0.5</v>
      </c>
      <c r="L88" s="816">
        <f>K88</f>
        <v>0.5</v>
      </c>
      <c r="M88" s="816"/>
      <c r="N88" s="816"/>
      <c r="O88" s="816">
        <f>K88+M88</f>
        <v>0.5</v>
      </c>
      <c r="P88" s="816">
        <f>D88+H88+L88</f>
        <v>0.5</v>
      </c>
      <c r="Q88" s="816"/>
      <c r="R88" s="816"/>
      <c r="S88" s="819">
        <f>O88+Q88</f>
        <v>0.5</v>
      </c>
      <c r="T88" s="820">
        <f>P88+R88/2</f>
        <v>0.5</v>
      </c>
    </row>
    <row r="89" spans="1:20" s="25" customFormat="1" ht="14.45" customHeight="1" x14ac:dyDescent="0.25">
      <c r="A89" s="770" t="s">
        <v>127</v>
      </c>
      <c r="B89" s="821" t="s">
        <v>629</v>
      </c>
      <c r="C89" s="813"/>
      <c r="D89" s="814"/>
      <c r="E89" s="814"/>
      <c r="F89" s="814"/>
      <c r="G89" s="814"/>
      <c r="H89" s="815"/>
      <c r="I89" s="815"/>
      <c r="J89" s="815"/>
      <c r="K89" s="816">
        <f>SUM(K66:K88)</f>
        <v>23.5</v>
      </c>
      <c r="L89" s="816">
        <f>K89</f>
        <v>23.5</v>
      </c>
      <c r="M89" s="816">
        <f>SUM(M66:M87)</f>
        <v>0</v>
      </c>
      <c r="N89" s="816">
        <f>SUM(N66:N87)</f>
        <v>0</v>
      </c>
      <c r="O89" s="816">
        <f>SUM(O66:O88)</f>
        <v>23.5</v>
      </c>
      <c r="P89" s="816">
        <f>D89+H89+L89</f>
        <v>23.5</v>
      </c>
      <c r="Q89" s="816">
        <f>SUM(Q66:Q87)</f>
        <v>0</v>
      </c>
      <c r="R89" s="816">
        <f>SUM(R66:R87)</f>
        <v>0</v>
      </c>
      <c r="S89" s="820">
        <f>O89+Q89/2</f>
        <v>23.5</v>
      </c>
      <c r="T89" s="820">
        <f>SUM(T66:T88)</f>
        <v>23.5</v>
      </c>
    </row>
    <row r="90" spans="1:20" s="25" customFormat="1" ht="14.45" customHeight="1" x14ac:dyDescent="0.25">
      <c r="A90" s="770"/>
      <c r="B90" s="805"/>
      <c r="C90" s="822"/>
      <c r="D90" s="823"/>
      <c r="E90" s="823"/>
      <c r="F90" s="823"/>
      <c r="G90" s="823"/>
      <c r="H90" s="824"/>
      <c r="I90" s="824"/>
      <c r="J90" s="824"/>
      <c r="K90" s="825"/>
      <c r="L90" s="825"/>
      <c r="M90" s="825"/>
      <c r="N90" s="825"/>
      <c r="O90" s="825"/>
      <c r="P90" s="825"/>
      <c r="Q90" s="825"/>
      <c r="R90" s="825"/>
      <c r="S90" s="826"/>
      <c r="T90" s="825"/>
    </row>
    <row r="91" spans="1:20" s="25" customFormat="1" ht="14.45" customHeight="1" x14ac:dyDescent="0.25">
      <c r="A91" s="770"/>
      <c r="B91" s="809"/>
      <c r="C91" s="800"/>
      <c r="D91" s="778"/>
      <c r="E91" s="778"/>
      <c r="F91" s="778"/>
      <c r="G91" s="778"/>
      <c r="H91" s="794"/>
      <c r="I91" s="794"/>
      <c r="J91" s="794"/>
      <c r="K91" s="779"/>
      <c r="L91" s="779"/>
      <c r="M91" s="779"/>
      <c r="N91" s="779"/>
      <c r="O91" s="779"/>
      <c r="P91" s="779"/>
      <c r="Q91" s="779"/>
      <c r="R91" s="779"/>
      <c r="S91" s="810"/>
      <c r="T91" s="779"/>
    </row>
    <row r="92" spans="1:20" s="25" customFormat="1" ht="14.45" customHeight="1" x14ac:dyDescent="0.25">
      <c r="A92" s="770"/>
      <c r="B92" s="809"/>
      <c r="C92" s="800"/>
      <c r="D92" s="778"/>
      <c r="E92" s="778"/>
      <c r="F92" s="778"/>
      <c r="G92" s="778"/>
      <c r="H92" s="794"/>
      <c r="I92" s="794"/>
      <c r="J92" s="794"/>
      <c r="K92" s="779"/>
      <c r="L92" s="779"/>
      <c r="M92" s="779"/>
      <c r="N92" s="779"/>
      <c r="O92" s="779"/>
      <c r="P92" s="779"/>
      <c r="Q92" s="779"/>
      <c r="R92" s="779"/>
      <c r="S92" s="810"/>
      <c r="T92" s="779"/>
    </row>
    <row r="93" spans="1:20" s="25" customFormat="1" ht="14.45" customHeight="1" x14ac:dyDescent="0.25">
      <c r="A93" s="870" t="s">
        <v>130</v>
      </c>
      <c r="B93" s="871" t="s">
        <v>452</v>
      </c>
      <c r="C93" s="872"/>
      <c r="D93" s="873"/>
      <c r="E93" s="873"/>
      <c r="F93" s="873"/>
      <c r="G93" s="873"/>
      <c r="H93" s="874"/>
      <c r="I93" s="874"/>
      <c r="J93" s="874"/>
      <c r="K93" s="857"/>
      <c r="L93" s="857"/>
      <c r="M93" s="857"/>
      <c r="N93" s="857"/>
      <c r="O93" s="857"/>
      <c r="P93" s="857"/>
      <c r="Q93" s="857"/>
      <c r="R93" s="857"/>
      <c r="S93" s="875"/>
      <c r="T93" s="857"/>
    </row>
    <row r="94" spans="1:20" s="25" customFormat="1" ht="14.45" customHeight="1" x14ac:dyDescent="0.25">
      <c r="A94" s="870" t="s">
        <v>131</v>
      </c>
      <c r="B94" s="876" t="s">
        <v>453</v>
      </c>
      <c r="C94" s="877"/>
      <c r="D94" s="878"/>
      <c r="E94" s="878"/>
      <c r="F94" s="878"/>
      <c r="G94" s="878"/>
      <c r="H94" s="879"/>
      <c r="I94" s="879"/>
      <c r="J94" s="879"/>
      <c r="K94" s="879">
        <v>13</v>
      </c>
      <c r="L94" s="879">
        <f>K94</f>
        <v>13</v>
      </c>
      <c r="M94" s="880"/>
      <c r="N94" s="880"/>
      <c r="O94" s="879">
        <f>K94</f>
        <v>13</v>
      </c>
      <c r="P94" s="880">
        <f>L94+H94+D94</f>
        <v>13</v>
      </c>
      <c r="Q94" s="880"/>
      <c r="R94" s="880"/>
      <c r="S94" s="879">
        <f t="shared" ref="S94:T97" si="15">O94+Q94/2</f>
        <v>13</v>
      </c>
      <c r="T94" s="880">
        <f t="shared" si="15"/>
        <v>13</v>
      </c>
    </row>
    <row r="95" spans="1:20" s="25" customFormat="1" ht="14.45" customHeight="1" x14ac:dyDescent="0.25">
      <c r="A95" s="870" t="s">
        <v>132</v>
      </c>
      <c r="B95" s="876" t="s">
        <v>912</v>
      </c>
      <c r="C95" s="877"/>
      <c r="D95" s="878"/>
      <c r="E95" s="878"/>
      <c r="F95" s="878"/>
      <c r="G95" s="878"/>
      <c r="H95" s="879"/>
      <c r="I95" s="879"/>
      <c r="J95" s="879"/>
      <c r="K95" s="879">
        <v>8</v>
      </c>
      <c r="L95" s="879">
        <f>K95</f>
        <v>8</v>
      </c>
      <c r="M95" s="880"/>
      <c r="N95" s="880"/>
      <c r="O95" s="879">
        <f>K95</f>
        <v>8</v>
      </c>
      <c r="P95" s="880">
        <f>O95</f>
        <v>8</v>
      </c>
      <c r="Q95" s="880"/>
      <c r="R95" s="880"/>
      <c r="S95" s="879">
        <f t="shared" si="15"/>
        <v>8</v>
      </c>
      <c r="T95" s="880">
        <f t="shared" si="15"/>
        <v>8</v>
      </c>
    </row>
    <row r="96" spans="1:20" s="25" customFormat="1" ht="14.45" customHeight="1" x14ac:dyDescent="0.25">
      <c r="A96" s="870"/>
      <c r="B96" s="876" t="s">
        <v>913</v>
      </c>
      <c r="C96" s="877"/>
      <c r="D96" s="878"/>
      <c r="E96" s="878"/>
      <c r="F96" s="878"/>
      <c r="G96" s="878"/>
      <c r="H96" s="879"/>
      <c r="I96" s="879"/>
      <c r="J96" s="879"/>
      <c r="K96" s="879">
        <v>2</v>
      </c>
      <c r="L96" s="879">
        <f>K96</f>
        <v>2</v>
      </c>
      <c r="M96" s="880"/>
      <c r="N96" s="880"/>
      <c r="O96" s="879">
        <f>K96</f>
        <v>2</v>
      </c>
      <c r="P96" s="880">
        <f>O96</f>
        <v>2</v>
      </c>
      <c r="Q96" s="880"/>
      <c r="R96" s="880"/>
      <c r="S96" s="879">
        <f t="shared" si="15"/>
        <v>2</v>
      </c>
      <c r="T96" s="880">
        <f t="shared" si="15"/>
        <v>2</v>
      </c>
    </row>
    <row r="97" spans="1:238" s="25" customFormat="1" ht="14.45" customHeight="1" x14ac:dyDescent="0.25">
      <c r="A97" s="870" t="s">
        <v>133</v>
      </c>
      <c r="B97" s="876" t="s">
        <v>914</v>
      </c>
      <c r="C97" s="877"/>
      <c r="D97" s="878"/>
      <c r="E97" s="878"/>
      <c r="F97" s="878"/>
      <c r="G97" s="878"/>
      <c r="H97" s="879"/>
      <c r="I97" s="879"/>
      <c r="J97" s="879"/>
      <c r="K97" s="879">
        <v>1</v>
      </c>
      <c r="L97" s="879">
        <f>K97</f>
        <v>1</v>
      </c>
      <c r="M97" s="880"/>
      <c r="N97" s="880"/>
      <c r="O97" s="879">
        <f>K97</f>
        <v>1</v>
      </c>
      <c r="P97" s="880">
        <f>O97</f>
        <v>1</v>
      </c>
      <c r="Q97" s="880"/>
      <c r="R97" s="880"/>
      <c r="S97" s="879">
        <f t="shared" si="15"/>
        <v>1</v>
      </c>
      <c r="T97" s="880">
        <f t="shared" si="15"/>
        <v>1</v>
      </c>
    </row>
    <row r="98" spans="1:238" s="25" customFormat="1" ht="14.45" customHeight="1" x14ac:dyDescent="0.25">
      <c r="A98" s="870" t="s">
        <v>134</v>
      </c>
      <c r="B98" s="881" t="s">
        <v>788</v>
      </c>
      <c r="C98" s="882"/>
      <c r="D98" s="883"/>
      <c r="E98" s="883"/>
      <c r="F98" s="883"/>
      <c r="G98" s="883"/>
      <c r="H98" s="879"/>
      <c r="I98" s="879"/>
      <c r="J98" s="879"/>
      <c r="K98" s="880">
        <f>K94+K95+K97+K96</f>
        <v>24</v>
      </c>
      <c r="L98" s="880">
        <f t="shared" ref="L98:T98" si="16">L94+L95+L97+L96</f>
        <v>24</v>
      </c>
      <c r="M98" s="880">
        <f t="shared" si="16"/>
        <v>0</v>
      </c>
      <c r="N98" s="880">
        <f t="shared" si="16"/>
        <v>0</v>
      </c>
      <c r="O98" s="880">
        <f t="shared" si="16"/>
        <v>24</v>
      </c>
      <c r="P98" s="880">
        <f t="shared" si="16"/>
        <v>24</v>
      </c>
      <c r="Q98" s="880">
        <f t="shared" si="16"/>
        <v>0</v>
      </c>
      <c r="R98" s="880">
        <f t="shared" si="16"/>
        <v>0</v>
      </c>
      <c r="S98" s="884">
        <f t="shared" si="16"/>
        <v>24</v>
      </c>
      <c r="T98" s="884">
        <f t="shared" si="16"/>
        <v>24</v>
      </c>
    </row>
    <row r="99" spans="1:238" ht="15.75" customHeight="1" x14ac:dyDescent="0.25">
      <c r="A99" s="870"/>
      <c r="B99" s="885"/>
      <c r="C99" s="886"/>
      <c r="D99" s="887"/>
      <c r="E99" s="887"/>
      <c r="F99" s="887"/>
      <c r="G99" s="887"/>
      <c r="H99" s="888"/>
      <c r="I99" s="888"/>
      <c r="J99" s="888"/>
      <c r="K99" s="889"/>
      <c r="L99" s="889"/>
      <c r="M99" s="889"/>
      <c r="N99" s="889"/>
      <c r="O99" s="889"/>
      <c r="P99" s="889"/>
      <c r="Q99" s="889"/>
      <c r="R99" s="889"/>
      <c r="S99" s="889"/>
      <c r="T99" s="890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H99" s="25"/>
      <c r="BI99" s="25"/>
      <c r="BJ99" s="25"/>
      <c r="BK99" s="25"/>
      <c r="BL99" s="25"/>
      <c r="BM99" s="25"/>
      <c r="BN99" s="25"/>
      <c r="BO99" s="25"/>
      <c r="BP99" s="25"/>
      <c r="BQ99" s="25"/>
      <c r="BR99" s="25"/>
      <c r="BS99" s="25"/>
      <c r="BT99" s="25"/>
      <c r="BU99" s="25"/>
      <c r="BV99" s="25"/>
      <c r="BW99" s="25"/>
      <c r="BX99" s="25"/>
      <c r="BY99" s="25"/>
      <c r="BZ99" s="25"/>
      <c r="CA99" s="25"/>
      <c r="CB99" s="25"/>
      <c r="CC99" s="25"/>
      <c r="CD99" s="25"/>
      <c r="CE99" s="25"/>
      <c r="CF99" s="25"/>
      <c r="CG99" s="25"/>
      <c r="CH99" s="25"/>
      <c r="CI99" s="25"/>
      <c r="CJ99" s="25"/>
      <c r="CK99" s="25"/>
      <c r="CL99" s="25"/>
      <c r="CM99" s="25"/>
      <c r="CN99" s="25"/>
      <c r="CO99" s="25"/>
      <c r="CP99" s="25"/>
      <c r="CQ99" s="25"/>
      <c r="CR99" s="25"/>
      <c r="CS99" s="25"/>
      <c r="CT99" s="25"/>
      <c r="CU99" s="25"/>
      <c r="CV99" s="25"/>
      <c r="CW99" s="25"/>
      <c r="CX99" s="25"/>
      <c r="CY99" s="25"/>
      <c r="CZ99" s="25"/>
      <c r="DA99" s="25"/>
      <c r="DB99" s="25"/>
      <c r="DC99" s="25"/>
      <c r="DD99" s="25"/>
      <c r="DE99" s="25"/>
      <c r="DF99" s="25"/>
      <c r="DG99" s="25"/>
      <c r="DH99" s="25"/>
      <c r="DI99" s="25"/>
      <c r="DJ99" s="25"/>
      <c r="DK99" s="25"/>
      <c r="DL99" s="25"/>
      <c r="DM99" s="25"/>
      <c r="DN99" s="25"/>
      <c r="DO99" s="25"/>
      <c r="DP99" s="25"/>
      <c r="DQ99" s="25"/>
      <c r="DR99" s="25"/>
      <c r="DS99" s="25"/>
      <c r="DT99" s="25"/>
      <c r="DU99" s="25"/>
      <c r="DV99" s="25"/>
      <c r="DW99" s="25"/>
      <c r="DX99" s="25"/>
      <c r="DY99" s="25"/>
      <c r="DZ99" s="25"/>
      <c r="EA99" s="25"/>
      <c r="EB99" s="25"/>
      <c r="EC99" s="25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25"/>
      <c r="ER99" s="25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25"/>
      <c r="FG99" s="25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25"/>
      <c r="FV99" s="25"/>
      <c r="FW99" s="25"/>
      <c r="FX99" s="25"/>
      <c r="FY99" s="25"/>
      <c r="FZ99" s="25"/>
      <c r="GA99" s="25"/>
      <c r="GB99" s="25"/>
      <c r="GC99" s="25"/>
      <c r="GD99" s="25"/>
      <c r="GE99" s="25"/>
      <c r="GF99" s="25"/>
      <c r="GG99" s="25"/>
      <c r="GH99" s="25"/>
      <c r="GI99" s="25"/>
      <c r="GJ99" s="25"/>
      <c r="GK99" s="25"/>
      <c r="GL99" s="25"/>
      <c r="GM99" s="25"/>
      <c r="GN99" s="25"/>
      <c r="GO99" s="25"/>
      <c r="GP99" s="25"/>
      <c r="GQ99" s="25"/>
      <c r="GR99" s="25"/>
      <c r="GS99" s="25"/>
      <c r="GT99" s="25"/>
      <c r="GU99" s="25"/>
      <c r="GV99" s="25"/>
      <c r="GW99" s="25"/>
      <c r="GX99" s="25"/>
      <c r="GY99" s="25"/>
      <c r="GZ99" s="25"/>
      <c r="HA99" s="25"/>
      <c r="HB99" s="25"/>
      <c r="HC99" s="25"/>
      <c r="HD99" s="25"/>
      <c r="HE99" s="25"/>
      <c r="HF99" s="25"/>
      <c r="HG99" s="25"/>
      <c r="HH99" s="25"/>
      <c r="HI99" s="25"/>
      <c r="HJ99" s="25"/>
      <c r="HK99" s="25"/>
      <c r="HL99" s="25"/>
      <c r="HM99" s="25"/>
      <c r="HN99" s="25"/>
      <c r="HO99" s="25"/>
      <c r="HP99" s="25"/>
      <c r="HQ99" s="25"/>
      <c r="HR99" s="25"/>
      <c r="HS99" s="25"/>
      <c r="HT99" s="25"/>
      <c r="HU99" s="25"/>
      <c r="HV99" s="25"/>
      <c r="HW99" s="25"/>
      <c r="HX99" s="25"/>
      <c r="HY99" s="25"/>
      <c r="HZ99" s="25"/>
      <c r="IA99" s="25"/>
      <c r="IB99" s="25"/>
      <c r="IC99" s="25"/>
      <c r="ID99" s="25"/>
    </row>
    <row r="100" spans="1:238" s="25" customFormat="1" ht="14.45" customHeight="1" x14ac:dyDescent="0.25">
      <c r="A100" s="827"/>
      <c r="B100" s="776"/>
      <c r="C100" s="777"/>
      <c r="D100" s="778"/>
      <c r="E100" s="778"/>
      <c r="F100" s="778"/>
      <c r="G100" s="778"/>
      <c r="H100" s="794"/>
      <c r="I100" s="794"/>
      <c r="J100" s="794"/>
      <c r="K100" s="794"/>
      <c r="L100" s="794"/>
      <c r="M100" s="794"/>
      <c r="N100" s="794"/>
      <c r="O100" s="794"/>
      <c r="P100" s="783"/>
      <c r="Q100" s="783"/>
      <c r="R100" s="783"/>
      <c r="S100" s="783"/>
      <c r="T100" s="78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14"/>
      <c r="BY100" s="14"/>
      <c r="BZ100" s="14"/>
      <c r="CA100" s="14"/>
      <c r="CB100" s="14"/>
      <c r="CC100" s="14"/>
      <c r="CD100" s="14"/>
      <c r="CE100" s="14"/>
      <c r="CF100" s="14"/>
      <c r="CG100" s="14"/>
      <c r="CH100" s="14"/>
      <c r="CI100" s="14"/>
      <c r="CJ100" s="14"/>
      <c r="CK100" s="14"/>
      <c r="CL100" s="14"/>
      <c r="CM100" s="14"/>
      <c r="CN100" s="14"/>
      <c r="CO100" s="14"/>
      <c r="CP100" s="14"/>
      <c r="CQ100" s="14"/>
      <c r="CR100" s="14"/>
      <c r="CS100" s="14"/>
      <c r="CT100" s="14"/>
      <c r="CU100" s="14"/>
      <c r="CV100" s="14"/>
      <c r="CW100" s="14"/>
      <c r="CX100" s="14"/>
      <c r="CY100" s="14"/>
      <c r="CZ100" s="14"/>
      <c r="DA100" s="14"/>
      <c r="DB100" s="14"/>
      <c r="DC100" s="14"/>
      <c r="DD100" s="14"/>
      <c r="DE100" s="14"/>
      <c r="DF100" s="14"/>
      <c r="DG100" s="14"/>
      <c r="DH100" s="14"/>
      <c r="DI100" s="14"/>
      <c r="DJ100" s="14"/>
      <c r="DK100" s="14"/>
      <c r="DL100" s="14"/>
      <c r="DM100" s="14"/>
      <c r="DN100" s="14"/>
      <c r="DO100" s="14"/>
      <c r="DP100" s="14"/>
      <c r="DQ100" s="14"/>
      <c r="DR100" s="14"/>
      <c r="DS100" s="14"/>
      <c r="DT100" s="14"/>
      <c r="DU100" s="14"/>
      <c r="DV100" s="14"/>
      <c r="DW100" s="14"/>
      <c r="DX100" s="14"/>
      <c r="DY100" s="14"/>
      <c r="DZ100" s="14"/>
      <c r="EA100" s="14"/>
      <c r="EB100" s="14"/>
      <c r="EC100" s="14"/>
      <c r="ED100" s="14"/>
      <c r="EE100" s="14"/>
      <c r="EF100" s="14"/>
      <c r="EG100" s="14"/>
      <c r="EH100" s="14"/>
      <c r="EI100" s="14"/>
      <c r="EJ100" s="14"/>
      <c r="EK100" s="14"/>
      <c r="EL100" s="14"/>
      <c r="EM100" s="14"/>
      <c r="EN100" s="14"/>
      <c r="EO100" s="14"/>
      <c r="EP100" s="14"/>
      <c r="EQ100" s="14"/>
      <c r="ER100" s="14"/>
      <c r="ES100" s="14"/>
      <c r="ET100" s="14"/>
      <c r="EU100" s="14"/>
      <c r="EV100" s="14"/>
      <c r="EW100" s="14"/>
      <c r="EX100" s="14"/>
      <c r="EY100" s="14"/>
      <c r="EZ100" s="14"/>
      <c r="FA100" s="14"/>
      <c r="FB100" s="14"/>
      <c r="FC100" s="14"/>
      <c r="FD100" s="14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  <c r="FO100" s="14"/>
      <c r="FP100" s="14"/>
      <c r="FQ100" s="14"/>
      <c r="FR100" s="14"/>
      <c r="FS100" s="14"/>
      <c r="FT100" s="14"/>
      <c r="FU100" s="14"/>
      <c r="FV100" s="14"/>
      <c r="FW100" s="14"/>
      <c r="FX100" s="14"/>
      <c r="FY100" s="14"/>
      <c r="FZ100" s="14"/>
      <c r="GA100" s="14"/>
      <c r="GB100" s="14"/>
      <c r="GC100" s="14"/>
      <c r="GD100" s="14"/>
      <c r="GE100" s="14"/>
      <c r="GF100" s="14"/>
      <c r="GG100" s="14"/>
      <c r="GH100" s="14"/>
      <c r="GI100" s="14"/>
      <c r="GJ100" s="14"/>
      <c r="GK100" s="14"/>
      <c r="GL100" s="14"/>
      <c r="GM100" s="14"/>
      <c r="GN100" s="14"/>
      <c r="GO100" s="14"/>
      <c r="GP100" s="14"/>
      <c r="GQ100" s="14"/>
      <c r="GR100" s="14"/>
      <c r="GS100" s="14"/>
      <c r="GT100" s="14"/>
      <c r="GU100" s="14"/>
      <c r="GV100" s="14"/>
      <c r="GW100" s="14"/>
      <c r="GX100" s="14"/>
      <c r="GY100" s="14"/>
      <c r="GZ100" s="14"/>
      <c r="HA100" s="14"/>
      <c r="HB100" s="14"/>
      <c r="HC100" s="14"/>
      <c r="HD100" s="14"/>
      <c r="HE100" s="14"/>
      <c r="HF100" s="14"/>
      <c r="HG100" s="14"/>
      <c r="HH100" s="14"/>
      <c r="HI100" s="14"/>
      <c r="HJ100" s="14"/>
      <c r="HK100" s="14"/>
      <c r="HL100" s="14"/>
      <c r="HM100" s="14"/>
      <c r="HN100" s="14"/>
      <c r="HO100" s="14"/>
      <c r="HP100" s="14"/>
      <c r="HQ100" s="14"/>
      <c r="HR100" s="14"/>
      <c r="HS100" s="14"/>
      <c r="HT100" s="14"/>
      <c r="HU100" s="14"/>
      <c r="HV100" s="14"/>
      <c r="HW100" s="14"/>
      <c r="HX100" s="14"/>
      <c r="HY100" s="14"/>
      <c r="HZ100" s="14"/>
      <c r="IA100" s="14"/>
      <c r="IB100" s="14"/>
      <c r="IC100" s="14"/>
      <c r="ID100" s="14"/>
    </row>
    <row r="101" spans="1:238" s="25" customFormat="1" ht="15.75" customHeight="1" x14ac:dyDescent="0.25">
      <c r="A101" s="827" t="s">
        <v>136</v>
      </c>
      <c r="B101" s="771" t="s">
        <v>594</v>
      </c>
      <c r="C101" s="772">
        <f>C21+C36+C60</f>
        <v>0</v>
      </c>
      <c r="D101" s="772">
        <f>D21+D36+D60</f>
        <v>0</v>
      </c>
      <c r="E101" s="772"/>
      <c r="F101" s="772"/>
      <c r="G101" s="772">
        <f>G21+G36+G60</f>
        <v>0</v>
      </c>
      <c r="H101" s="772">
        <f>H21+H36+H60</f>
        <v>0</v>
      </c>
      <c r="I101" s="772">
        <f>I21+I36+I60</f>
        <v>0</v>
      </c>
      <c r="J101" s="772">
        <f>J21+J36+J60</f>
        <v>0</v>
      </c>
      <c r="K101" s="772">
        <f t="shared" ref="K101:T101" si="17">K21+K36+K98+K89</f>
        <v>189</v>
      </c>
      <c r="L101" s="772">
        <f t="shared" si="17"/>
        <v>189</v>
      </c>
      <c r="M101" s="772">
        <f t="shared" si="17"/>
        <v>0</v>
      </c>
      <c r="N101" s="772">
        <f t="shared" si="17"/>
        <v>0</v>
      </c>
      <c r="O101" s="772">
        <f t="shared" si="17"/>
        <v>189</v>
      </c>
      <c r="P101" s="772">
        <f t="shared" si="17"/>
        <v>189</v>
      </c>
      <c r="Q101" s="772">
        <f t="shared" si="17"/>
        <v>0</v>
      </c>
      <c r="R101" s="772">
        <f t="shared" si="17"/>
        <v>0</v>
      </c>
      <c r="S101" s="828">
        <f t="shared" si="17"/>
        <v>189</v>
      </c>
      <c r="T101" s="828">
        <f t="shared" si="17"/>
        <v>189</v>
      </c>
    </row>
    <row r="102" spans="1:238" s="25" customFormat="1" ht="14.45" customHeight="1" x14ac:dyDescent="0.25">
      <c r="A102" s="827"/>
      <c r="B102" s="781"/>
      <c r="C102" s="782"/>
      <c r="D102" s="783"/>
      <c r="E102" s="783"/>
      <c r="F102" s="783"/>
      <c r="G102" s="783"/>
      <c r="H102" s="784"/>
      <c r="I102" s="784"/>
      <c r="J102" s="784"/>
      <c r="K102" s="784"/>
      <c r="L102" s="783"/>
      <c r="M102" s="783"/>
      <c r="N102" s="783"/>
      <c r="O102" s="783"/>
      <c r="P102" s="798"/>
      <c r="Q102" s="829"/>
      <c r="R102" s="829"/>
      <c r="S102" s="830"/>
      <c r="T102" s="830"/>
    </row>
    <row r="103" spans="1:238" ht="14.45" customHeight="1" x14ac:dyDescent="0.25">
      <c r="A103" s="827" t="s">
        <v>139</v>
      </c>
      <c r="B103" s="771" t="s">
        <v>519</v>
      </c>
      <c r="C103" s="831">
        <f>C10+C12+C101</f>
        <v>9</v>
      </c>
      <c r="D103" s="832">
        <f>D10+D12+D101</f>
        <v>9</v>
      </c>
      <c r="E103" s="833">
        <f>E10++E12+E101</f>
        <v>0</v>
      </c>
      <c r="F103" s="833">
        <f>F101+F12+F10</f>
        <v>0</v>
      </c>
      <c r="G103" s="831">
        <f>G10+G12+G101</f>
        <v>39</v>
      </c>
      <c r="H103" s="831">
        <f>H10+H12+H101</f>
        <v>39</v>
      </c>
      <c r="I103" s="831">
        <f>I10+I12+I101</f>
        <v>0</v>
      </c>
      <c r="J103" s="831">
        <f>J10+J12+J101</f>
        <v>0</v>
      </c>
      <c r="K103" s="834">
        <f>K101</f>
        <v>189</v>
      </c>
      <c r="L103" s="834">
        <f>L10+L12+L101</f>
        <v>189</v>
      </c>
      <c r="M103" s="834">
        <f>M10+M12+M101</f>
        <v>0</v>
      </c>
      <c r="N103" s="834">
        <f>N10+N12+N101</f>
        <v>0</v>
      </c>
      <c r="O103" s="774">
        <f>C103+G103+K103</f>
        <v>237</v>
      </c>
      <c r="P103" s="789">
        <f>P101+P12+P10</f>
        <v>237</v>
      </c>
      <c r="Q103" s="835">
        <f>Q10+Q12+Q101</f>
        <v>0</v>
      </c>
      <c r="R103" s="836">
        <f>R10+R12+R101</f>
        <v>0</v>
      </c>
      <c r="S103" s="774">
        <f>S10+S12+S101</f>
        <v>237</v>
      </c>
      <c r="T103" s="837">
        <f>T101+T12+T10</f>
        <v>237</v>
      </c>
      <c r="U103" s="358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  <c r="DW103" s="25"/>
      <c r="DX103" s="25"/>
      <c r="DY103" s="25"/>
      <c r="DZ103" s="25"/>
      <c r="EA103" s="25"/>
      <c r="EB103" s="25"/>
      <c r="EC103" s="25"/>
      <c r="ED103" s="25"/>
      <c r="EE103" s="25"/>
      <c r="EF103" s="25"/>
      <c r="EG103" s="25"/>
      <c r="EH103" s="25"/>
      <c r="EI103" s="25"/>
      <c r="EJ103" s="25"/>
      <c r="EK103" s="25"/>
      <c r="EL103" s="25"/>
      <c r="EM103" s="25"/>
      <c r="EN103" s="25"/>
      <c r="EO103" s="25"/>
      <c r="EP103" s="25"/>
      <c r="EQ103" s="25"/>
      <c r="ER103" s="25"/>
      <c r="ES103" s="25"/>
      <c r="ET103" s="25"/>
      <c r="EU103" s="25"/>
      <c r="EV103" s="25"/>
      <c r="EW103" s="25"/>
      <c r="EX103" s="25"/>
      <c r="EY103" s="25"/>
      <c r="EZ103" s="25"/>
      <c r="FA103" s="25"/>
      <c r="FB103" s="25"/>
      <c r="FC103" s="25"/>
      <c r="FD103" s="25"/>
      <c r="FE103" s="25"/>
      <c r="FF103" s="25"/>
      <c r="FG103" s="25"/>
      <c r="FH103" s="25"/>
      <c r="FI103" s="25"/>
      <c r="FJ103" s="25"/>
      <c r="FK103" s="25"/>
      <c r="FL103" s="25"/>
      <c r="FM103" s="25"/>
      <c r="FN103" s="25"/>
      <c r="FO103" s="25"/>
      <c r="FP103" s="25"/>
      <c r="FQ103" s="25"/>
      <c r="FR103" s="25"/>
      <c r="FS103" s="25"/>
      <c r="FT103" s="25"/>
      <c r="FU103" s="25"/>
      <c r="FV103" s="25"/>
      <c r="FW103" s="25"/>
      <c r="FX103" s="25"/>
      <c r="FY103" s="25"/>
      <c r="FZ103" s="25"/>
      <c r="GA103" s="25"/>
      <c r="GB103" s="25"/>
      <c r="GC103" s="25"/>
      <c r="GD103" s="25"/>
      <c r="GE103" s="25"/>
      <c r="GF103" s="25"/>
      <c r="GG103" s="25"/>
      <c r="GH103" s="25"/>
      <c r="GI103" s="25"/>
      <c r="GJ103" s="25"/>
      <c r="GK103" s="25"/>
      <c r="GL103" s="25"/>
      <c r="GM103" s="25"/>
      <c r="GN103" s="25"/>
      <c r="GO103" s="25"/>
      <c r="GP103" s="25"/>
      <c r="GQ103" s="25"/>
      <c r="GR103" s="25"/>
      <c r="GS103" s="25"/>
      <c r="GT103" s="25"/>
      <c r="GU103" s="25"/>
      <c r="GV103" s="25"/>
      <c r="GW103" s="25"/>
      <c r="GX103" s="25"/>
      <c r="GY103" s="25"/>
      <c r="GZ103" s="25"/>
      <c r="HA103" s="25"/>
      <c r="HB103" s="25"/>
      <c r="HC103" s="25"/>
      <c r="HD103" s="25"/>
      <c r="HE103" s="25"/>
      <c r="HF103" s="25"/>
      <c r="HG103" s="25"/>
      <c r="HH103" s="25"/>
      <c r="HI103" s="25"/>
      <c r="HJ103" s="25"/>
      <c r="HK103" s="25"/>
      <c r="HL103" s="25"/>
      <c r="HM103" s="25"/>
      <c r="HN103" s="25"/>
      <c r="HO103" s="25"/>
      <c r="HP103" s="25"/>
      <c r="HQ103" s="25"/>
      <c r="HR103" s="25"/>
      <c r="HS103" s="25"/>
      <c r="HT103" s="25"/>
      <c r="HU103" s="25"/>
      <c r="HV103" s="25"/>
      <c r="HW103" s="25"/>
      <c r="HX103" s="25"/>
      <c r="HY103" s="25"/>
      <c r="HZ103" s="25"/>
      <c r="IA103" s="25"/>
      <c r="IB103" s="25"/>
      <c r="IC103" s="25"/>
      <c r="ID103" s="25"/>
    </row>
    <row r="104" spans="1:238" ht="15.75" customHeight="1" x14ac:dyDescent="0.25">
      <c r="A104" s="775"/>
      <c r="B104" s="809"/>
      <c r="C104" s="800"/>
      <c r="D104" s="779"/>
      <c r="E104" s="779"/>
      <c r="F104" s="779"/>
      <c r="G104" s="779"/>
      <c r="H104" s="779"/>
      <c r="I104" s="779"/>
      <c r="J104" s="779"/>
      <c r="K104" s="779"/>
      <c r="L104" s="779"/>
      <c r="M104" s="779"/>
      <c r="N104" s="779"/>
      <c r="O104" s="838"/>
      <c r="P104" s="838"/>
      <c r="Q104" s="839"/>
      <c r="R104" s="839"/>
      <c r="S104" s="839"/>
      <c r="T104" s="839"/>
    </row>
    <row r="105" spans="1:238" ht="30" customHeight="1" x14ac:dyDescent="0.25">
      <c r="A105" s="775"/>
      <c r="B105" s="1638" t="s">
        <v>789</v>
      </c>
      <c r="C105" s="1638"/>
      <c r="D105" s="1638"/>
      <c r="E105" s="1638"/>
      <c r="F105" s="1638"/>
      <c r="G105" s="1638"/>
      <c r="H105" s="1638"/>
      <c r="I105" s="1638"/>
      <c r="J105" s="1638"/>
      <c r="K105" s="1638"/>
      <c r="L105" s="1638"/>
      <c r="M105" s="1638"/>
      <c r="N105" s="1638"/>
      <c r="O105" s="1638"/>
      <c r="P105" s="1638"/>
      <c r="Q105" s="1638"/>
      <c r="R105" s="1638"/>
      <c r="S105" s="1638"/>
      <c r="T105" s="1638"/>
      <c r="U105" s="330"/>
    </row>
    <row r="106" spans="1:238" ht="29.25" customHeight="1" x14ac:dyDescent="0.25">
      <c r="A106" s="775"/>
      <c r="B106" s="1637" t="s">
        <v>798</v>
      </c>
      <c r="C106" s="1637"/>
      <c r="D106" s="1637"/>
      <c r="E106" s="1637"/>
      <c r="F106" s="1637"/>
      <c r="G106" s="1637"/>
      <c r="H106" s="1637"/>
      <c r="I106" s="1637"/>
      <c r="J106" s="1637"/>
      <c r="K106" s="1637"/>
      <c r="L106" s="1637"/>
      <c r="M106" s="1637"/>
      <c r="N106" s="1637"/>
      <c r="O106" s="1637"/>
      <c r="P106" s="1637"/>
      <c r="Q106" s="1637"/>
      <c r="R106" s="1637"/>
      <c r="S106" s="1637"/>
      <c r="T106" s="1637"/>
      <c r="U106" s="330"/>
    </row>
    <row r="107" spans="1:238" ht="13.9" customHeight="1" x14ac:dyDescent="0.25">
      <c r="A107" s="775"/>
      <c r="B107" s="840" t="s">
        <v>235</v>
      </c>
      <c r="C107" s="775"/>
      <c r="D107" s="775"/>
      <c r="E107" s="775"/>
      <c r="F107" s="775"/>
      <c r="G107" s="775"/>
      <c r="H107" s="775"/>
      <c r="I107" s="775"/>
      <c r="J107" s="775"/>
      <c r="K107" s="775"/>
      <c r="L107" s="775"/>
      <c r="M107" s="775"/>
      <c r="N107" s="775"/>
      <c r="O107" s="775"/>
      <c r="P107" s="775"/>
      <c r="Q107" s="775"/>
      <c r="R107" s="775"/>
      <c r="S107" s="775"/>
      <c r="T107" s="775"/>
    </row>
    <row r="108" spans="1:238" ht="13.9" customHeight="1" x14ac:dyDescent="0.25">
      <c r="A108" s="775"/>
      <c r="B108" s="840"/>
      <c r="C108" s="775"/>
      <c r="D108" s="775"/>
      <c r="E108" s="775"/>
      <c r="F108" s="775"/>
      <c r="G108" s="775"/>
      <c r="H108" s="775"/>
      <c r="I108" s="775"/>
      <c r="J108" s="775"/>
      <c r="K108" s="775"/>
      <c r="L108" s="775"/>
      <c r="M108" s="775"/>
      <c r="N108" s="775"/>
      <c r="O108" s="775"/>
      <c r="P108" s="775"/>
      <c r="Q108" s="775"/>
      <c r="R108" s="775"/>
      <c r="S108" s="775"/>
      <c r="T108" s="775"/>
    </row>
  </sheetData>
  <sheetProtection selectLockedCells="1" selectUnlockedCells="1"/>
  <mergeCells count="29">
    <mergeCell ref="B106:T106"/>
    <mergeCell ref="K7:L7"/>
    <mergeCell ref="M7:N7"/>
    <mergeCell ref="O7:P7"/>
    <mergeCell ref="Q7:R7"/>
    <mergeCell ref="B105:T105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O6:R6"/>
    <mergeCell ref="S6:T7"/>
    <mergeCell ref="C6:F6"/>
    <mergeCell ref="G6:J6"/>
    <mergeCell ref="B6:B8"/>
    <mergeCell ref="I7:J7"/>
    <mergeCell ref="K6:N6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AI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35" ht="15" x14ac:dyDescent="0.25">
      <c r="A1" s="1635" t="s">
        <v>1086</v>
      </c>
      <c r="B1" s="1635"/>
      <c r="C1" s="1635"/>
      <c r="D1" s="1635"/>
      <c r="E1" s="1635"/>
      <c r="F1" s="1635"/>
      <c r="G1" s="1635"/>
      <c r="H1" s="1635"/>
      <c r="I1" s="427"/>
      <c r="J1" s="427"/>
      <c r="K1" s="427"/>
      <c r="L1" s="427"/>
      <c r="M1" s="427"/>
      <c r="N1" s="427"/>
      <c r="O1" s="427"/>
      <c r="P1" s="427"/>
      <c r="Q1" s="427"/>
      <c r="R1" s="427"/>
      <c r="S1" s="427"/>
      <c r="T1" s="427"/>
      <c r="U1" s="427"/>
      <c r="V1" s="427"/>
      <c r="W1" s="427"/>
      <c r="X1" s="427"/>
      <c r="Y1" s="427"/>
      <c r="Z1" s="427"/>
      <c r="AA1" s="427"/>
      <c r="AB1" s="427"/>
      <c r="AC1" s="427"/>
      <c r="AD1" s="427"/>
      <c r="AE1" s="427"/>
      <c r="AF1" s="427"/>
      <c r="AG1" s="427"/>
      <c r="AH1" s="427"/>
      <c r="AI1" s="427"/>
    </row>
    <row r="2" spans="1:35" x14ac:dyDescent="0.2">
      <c r="C2" t="s">
        <v>271</v>
      </c>
    </row>
    <row r="3" spans="1:35" ht="14.25" x14ac:dyDescent="0.2">
      <c r="A3" s="1639" t="s">
        <v>260</v>
      </c>
      <c r="B3" s="1639"/>
      <c r="C3" s="1639"/>
      <c r="D3" s="1639"/>
      <c r="E3" s="1639"/>
      <c r="F3" s="1639"/>
      <c r="G3" s="1639"/>
      <c r="H3" s="1639"/>
    </row>
    <row r="4" spans="1:35" ht="14.25" x14ac:dyDescent="0.2">
      <c r="A4" s="1639" t="s">
        <v>261</v>
      </c>
      <c r="B4" s="1639"/>
      <c r="C4" s="1639"/>
      <c r="D4" s="1639"/>
      <c r="E4" s="1639"/>
      <c r="F4" s="1639"/>
      <c r="G4" s="1639"/>
      <c r="H4" s="1639"/>
    </row>
    <row r="5" spans="1:35" ht="14.25" x14ac:dyDescent="0.2">
      <c r="A5" s="1640" t="s">
        <v>52</v>
      </c>
      <c r="B5" s="1640"/>
      <c r="C5" s="1640"/>
      <c r="D5" s="1640"/>
      <c r="E5" s="1640"/>
      <c r="F5" s="1640"/>
      <c r="G5" s="1640"/>
      <c r="H5" s="1640"/>
    </row>
    <row r="6" spans="1:35" ht="15" x14ac:dyDescent="0.25">
      <c r="A6" s="231"/>
      <c r="B6" s="391"/>
      <c r="C6" s="391"/>
      <c r="D6" s="391"/>
      <c r="E6" s="391"/>
    </row>
    <row r="7" spans="1:35" ht="14.25" customHeight="1" x14ac:dyDescent="0.2">
      <c r="A7" s="1641"/>
      <c r="B7" s="392" t="s">
        <v>54</v>
      </c>
      <c r="C7" s="392" t="s">
        <v>55</v>
      </c>
      <c r="D7" s="392" t="s">
        <v>56</v>
      </c>
      <c r="E7" s="392" t="s">
        <v>57</v>
      </c>
      <c r="F7" s="393" t="s">
        <v>411</v>
      </c>
      <c r="G7" s="393" t="s">
        <v>412</v>
      </c>
      <c r="H7" s="393" t="s">
        <v>413</v>
      </c>
    </row>
    <row r="8" spans="1:35" ht="14.25" customHeight="1" x14ac:dyDescent="0.2">
      <c r="A8" s="1641"/>
      <c r="B8" s="1642" t="s">
        <v>657</v>
      </c>
      <c r="C8" s="1643" t="s">
        <v>263</v>
      </c>
      <c r="D8" s="1644" t="s">
        <v>264</v>
      </c>
      <c r="E8" s="1645"/>
      <c r="F8" s="1646"/>
    </row>
    <row r="9" spans="1:35" ht="15.75" x14ac:dyDescent="0.25">
      <c r="A9" s="1641"/>
      <c r="B9" s="1642"/>
      <c r="C9" s="1643"/>
      <c r="D9" s="1644"/>
      <c r="E9" s="234" t="s">
        <v>747</v>
      </c>
      <c r="F9" s="394" t="s">
        <v>800</v>
      </c>
      <c r="G9" s="416" t="s">
        <v>871</v>
      </c>
      <c r="H9" s="416" t="s">
        <v>1073</v>
      </c>
    </row>
    <row r="10" spans="1:35" ht="15" x14ac:dyDescent="0.25">
      <c r="A10" s="395"/>
      <c r="B10" s="396" t="s">
        <v>270</v>
      </c>
      <c r="C10" s="397"/>
      <c r="D10" s="417"/>
      <c r="E10" s="397"/>
    </row>
    <row r="11" spans="1:35" ht="15" x14ac:dyDescent="0.25">
      <c r="A11" s="398" t="s">
        <v>420</v>
      </c>
      <c r="B11" s="399" t="s">
        <v>1087</v>
      </c>
      <c r="C11" s="400" t="s">
        <v>658</v>
      </c>
      <c r="D11" s="418" t="s">
        <v>276</v>
      </c>
      <c r="E11" s="401">
        <v>60</v>
      </c>
      <c r="F11" s="401">
        <v>60</v>
      </c>
      <c r="G11" s="401">
        <v>60</v>
      </c>
      <c r="H11" s="401">
        <f>G11</f>
        <v>60</v>
      </c>
    </row>
    <row r="12" spans="1:35" ht="15" x14ac:dyDescent="0.25">
      <c r="A12" s="398" t="s">
        <v>428</v>
      </c>
      <c r="B12" s="399" t="s">
        <v>659</v>
      </c>
      <c r="C12" s="756" t="s">
        <v>1156</v>
      </c>
      <c r="D12" s="1126" t="s">
        <v>276</v>
      </c>
      <c r="E12" s="1084">
        <v>188</v>
      </c>
      <c r="F12" s="1084">
        <v>188</v>
      </c>
      <c r="G12" s="1084">
        <v>188</v>
      </c>
      <c r="H12" s="1084">
        <f t="shared" ref="H12:H45" si="0">G12</f>
        <v>188</v>
      </c>
    </row>
    <row r="13" spans="1:35" ht="25.5" customHeight="1" x14ac:dyDescent="0.25">
      <c r="A13" s="398" t="s">
        <v>429</v>
      </c>
      <c r="B13" s="402" t="s">
        <v>1088</v>
      </c>
      <c r="C13" s="403" t="s">
        <v>1089</v>
      </c>
      <c r="D13" s="419" t="s">
        <v>276</v>
      </c>
      <c r="E13" s="404">
        <v>237</v>
      </c>
      <c r="F13" s="404">
        <v>237</v>
      </c>
      <c r="G13" s="404">
        <v>237</v>
      </c>
      <c r="H13" s="401">
        <f t="shared" si="0"/>
        <v>237</v>
      </c>
    </row>
    <row r="14" spans="1:35" ht="15" x14ac:dyDescent="0.25">
      <c r="A14" s="398" t="s">
        <v>430</v>
      </c>
      <c r="B14" s="399" t="s">
        <v>1090</v>
      </c>
      <c r="C14" s="400" t="s">
        <v>660</v>
      </c>
      <c r="D14" s="418" t="s">
        <v>276</v>
      </c>
      <c r="E14" s="401">
        <v>1016</v>
      </c>
      <c r="F14" s="401">
        <v>1016</v>
      </c>
      <c r="G14" s="401">
        <v>1016</v>
      </c>
      <c r="H14" s="401">
        <f t="shared" si="0"/>
        <v>1016</v>
      </c>
    </row>
    <row r="15" spans="1:35" ht="15" x14ac:dyDescent="0.25">
      <c r="A15" s="398" t="s">
        <v>431</v>
      </c>
      <c r="B15" s="399" t="s">
        <v>661</v>
      </c>
      <c r="C15" s="400" t="s">
        <v>662</v>
      </c>
      <c r="D15" s="418" t="s">
        <v>276</v>
      </c>
      <c r="E15" s="401">
        <v>97</v>
      </c>
      <c r="F15" s="401">
        <v>97</v>
      </c>
      <c r="G15" s="401">
        <v>97</v>
      </c>
      <c r="H15" s="401">
        <f t="shared" si="0"/>
        <v>97</v>
      </c>
    </row>
    <row r="16" spans="1:35" ht="15" x14ac:dyDescent="0.25">
      <c r="A16" s="398" t="s">
        <v>432</v>
      </c>
      <c r="B16" s="399" t="s">
        <v>1091</v>
      </c>
      <c r="C16" s="756" t="s">
        <v>663</v>
      </c>
      <c r="D16" s="1126">
        <v>44196</v>
      </c>
      <c r="E16" s="401">
        <v>1200</v>
      </c>
      <c r="F16" s="401">
        <v>1200</v>
      </c>
      <c r="G16" s="401"/>
      <c r="H16" s="401"/>
    </row>
    <row r="17" spans="1:8" ht="15" x14ac:dyDescent="0.25">
      <c r="A17" s="398" t="s">
        <v>433</v>
      </c>
      <c r="B17" s="400" t="s">
        <v>1092</v>
      </c>
      <c r="C17" s="400" t="s">
        <v>664</v>
      </c>
      <c r="D17" s="420" t="s">
        <v>276</v>
      </c>
      <c r="E17" s="401">
        <v>610</v>
      </c>
      <c r="F17" s="401">
        <v>610</v>
      </c>
      <c r="G17" s="401">
        <v>610</v>
      </c>
      <c r="H17" s="401">
        <f t="shared" si="0"/>
        <v>610</v>
      </c>
    </row>
    <row r="18" spans="1:8" ht="24.75" customHeight="1" x14ac:dyDescent="0.25">
      <c r="A18" s="398" t="s">
        <v>434</v>
      </c>
      <c r="B18" s="405" t="s">
        <v>1093</v>
      </c>
      <c r="C18" s="1127" t="s">
        <v>1094</v>
      </c>
      <c r="D18" s="1086">
        <v>44469</v>
      </c>
      <c r="E18" s="411">
        <v>3175</v>
      </c>
      <c r="F18" s="411">
        <v>3175</v>
      </c>
      <c r="G18" s="411">
        <v>3175</v>
      </c>
      <c r="H18" s="1084">
        <f t="shared" si="0"/>
        <v>3175</v>
      </c>
    </row>
    <row r="19" spans="1:8" ht="20.25" customHeight="1" x14ac:dyDescent="0.25">
      <c r="A19" s="398" t="s">
        <v>435</v>
      </c>
      <c r="B19" s="405" t="s">
        <v>665</v>
      </c>
      <c r="C19" s="406" t="s">
        <v>666</v>
      </c>
      <c r="D19" s="421" t="s">
        <v>276</v>
      </c>
      <c r="E19" s="407">
        <v>249</v>
      </c>
      <c r="F19" s="407">
        <v>249</v>
      </c>
      <c r="G19" s="407">
        <v>249</v>
      </c>
      <c r="H19" s="401">
        <f t="shared" si="0"/>
        <v>249</v>
      </c>
    </row>
    <row r="20" spans="1:8" ht="27.75" customHeight="1" x14ac:dyDescent="0.25">
      <c r="A20" s="398" t="s">
        <v>464</v>
      </c>
      <c r="B20" s="405" t="s">
        <v>1095</v>
      </c>
      <c r="C20" s="406" t="s">
        <v>1096</v>
      </c>
      <c r="D20" s="421" t="s">
        <v>276</v>
      </c>
      <c r="E20" s="407">
        <v>76</v>
      </c>
      <c r="F20" s="407">
        <v>76</v>
      </c>
      <c r="G20" s="407">
        <v>76</v>
      </c>
      <c r="H20" s="401">
        <f t="shared" si="0"/>
        <v>76</v>
      </c>
    </row>
    <row r="21" spans="1:8" ht="28.5" customHeight="1" x14ac:dyDescent="0.25">
      <c r="A21" s="398" t="s">
        <v>465</v>
      </c>
      <c r="B21" s="405" t="s">
        <v>1097</v>
      </c>
      <c r="C21" s="406" t="s">
        <v>1098</v>
      </c>
      <c r="D21" s="421" t="s">
        <v>276</v>
      </c>
      <c r="E21" s="407">
        <v>229</v>
      </c>
      <c r="F21" s="407">
        <v>229</v>
      </c>
      <c r="G21" s="407">
        <v>229</v>
      </c>
      <c r="H21" s="401">
        <f t="shared" si="0"/>
        <v>229</v>
      </c>
    </row>
    <row r="22" spans="1:8" ht="48" customHeight="1" x14ac:dyDescent="0.25">
      <c r="A22" s="398" t="s">
        <v>466</v>
      </c>
      <c r="B22" s="408" t="s">
        <v>667</v>
      </c>
      <c r="C22" s="422" t="s">
        <v>1099</v>
      </c>
      <c r="D22" s="423" t="s">
        <v>276</v>
      </c>
      <c r="E22" s="424">
        <v>76</v>
      </c>
      <c r="F22" s="424">
        <v>76</v>
      </c>
      <c r="G22" s="424">
        <v>76</v>
      </c>
      <c r="H22" s="401">
        <f t="shared" si="0"/>
        <v>76</v>
      </c>
    </row>
    <row r="23" spans="1:8" ht="30" customHeight="1" x14ac:dyDescent="0.25">
      <c r="A23" s="398" t="s">
        <v>467</v>
      </c>
      <c r="B23" s="405"/>
      <c r="C23" s="406" t="s">
        <v>1100</v>
      </c>
      <c r="D23" s="421" t="s">
        <v>276</v>
      </c>
      <c r="E23" s="407">
        <v>152</v>
      </c>
      <c r="F23" s="407">
        <v>152</v>
      </c>
      <c r="G23" s="407">
        <v>152</v>
      </c>
      <c r="H23" s="401">
        <f t="shared" si="0"/>
        <v>152</v>
      </c>
    </row>
    <row r="24" spans="1:8" ht="33" customHeight="1" x14ac:dyDescent="0.25">
      <c r="A24" s="398" t="s">
        <v>468</v>
      </c>
      <c r="B24" s="405"/>
      <c r="C24" s="406" t="s">
        <v>669</v>
      </c>
      <c r="D24" s="421" t="s">
        <v>276</v>
      </c>
      <c r="E24" s="407">
        <v>318</v>
      </c>
      <c r="F24" s="407">
        <v>318</v>
      </c>
      <c r="G24" s="407">
        <v>318</v>
      </c>
      <c r="H24" s="401">
        <f t="shared" si="0"/>
        <v>318</v>
      </c>
    </row>
    <row r="25" spans="1:8" ht="15" x14ac:dyDescent="0.25">
      <c r="A25" s="398" t="s">
        <v>469</v>
      </c>
      <c r="B25" s="758"/>
      <c r="C25" s="758" t="s">
        <v>655</v>
      </c>
      <c r="D25" s="1086">
        <v>44089</v>
      </c>
      <c r="E25" s="411">
        <v>0</v>
      </c>
      <c r="F25" s="757">
        <v>0</v>
      </c>
      <c r="G25" s="757">
        <v>0</v>
      </c>
      <c r="H25" s="1084">
        <f t="shared" si="0"/>
        <v>0</v>
      </c>
    </row>
    <row r="26" spans="1:8" ht="15" x14ac:dyDescent="0.25">
      <c r="A26" s="398" t="s">
        <v>470</v>
      </c>
      <c r="B26" s="758">
        <v>40556</v>
      </c>
      <c r="C26" s="758" t="s">
        <v>1101</v>
      </c>
      <c r="D26" s="1086">
        <v>44208</v>
      </c>
      <c r="E26" s="411">
        <v>0</v>
      </c>
      <c r="F26" s="757">
        <v>0</v>
      </c>
      <c r="G26" s="757">
        <v>0</v>
      </c>
      <c r="H26" s="1084">
        <f t="shared" si="0"/>
        <v>0</v>
      </c>
    </row>
    <row r="27" spans="1:8" ht="15.75" x14ac:dyDescent="0.25">
      <c r="A27" s="398" t="s">
        <v>471</v>
      </c>
      <c r="B27" s="410" t="s">
        <v>674</v>
      </c>
      <c r="C27" s="410" t="s">
        <v>675</v>
      </c>
      <c r="D27" s="415" t="s">
        <v>276</v>
      </c>
      <c r="E27" s="414">
        <v>131</v>
      </c>
      <c r="F27" s="412">
        <v>131</v>
      </c>
      <c r="G27" s="412">
        <v>131</v>
      </c>
      <c r="H27" s="401">
        <f t="shared" si="0"/>
        <v>131</v>
      </c>
    </row>
    <row r="28" spans="1:8" ht="15.75" x14ac:dyDescent="0.25">
      <c r="A28" s="398" t="s">
        <v>472</v>
      </c>
      <c r="B28" s="410" t="s">
        <v>1102</v>
      </c>
      <c r="C28" s="410" t="s">
        <v>1103</v>
      </c>
      <c r="D28" s="415" t="s">
        <v>276</v>
      </c>
      <c r="E28" s="414">
        <v>686</v>
      </c>
      <c r="F28" s="412">
        <v>686</v>
      </c>
      <c r="G28" s="412">
        <v>686</v>
      </c>
      <c r="H28" s="401">
        <f t="shared" si="0"/>
        <v>686</v>
      </c>
    </row>
    <row r="29" spans="1:8" ht="15.75" x14ac:dyDescent="0.25">
      <c r="A29" s="398" t="s">
        <v>473</v>
      </c>
      <c r="B29" s="414"/>
      <c r="C29" s="410" t="s">
        <v>673</v>
      </c>
      <c r="D29" s="415" t="s">
        <v>276</v>
      </c>
      <c r="E29" s="1085">
        <v>4033</v>
      </c>
      <c r="F29" s="409">
        <v>4033</v>
      </c>
      <c r="G29" s="409">
        <v>4033</v>
      </c>
      <c r="H29" s="401">
        <f t="shared" si="0"/>
        <v>4033</v>
      </c>
    </row>
    <row r="30" spans="1:8" ht="15" x14ac:dyDescent="0.25">
      <c r="A30" s="398" t="s">
        <v>474</v>
      </c>
      <c r="B30" s="410" t="s">
        <v>1104</v>
      </c>
      <c r="C30" s="758" t="s">
        <v>1105</v>
      </c>
      <c r="D30" s="1086">
        <v>44136</v>
      </c>
      <c r="E30" s="413">
        <v>2040</v>
      </c>
      <c r="F30" s="412">
        <v>2040</v>
      </c>
      <c r="G30" s="412">
        <v>2040</v>
      </c>
      <c r="H30" s="401">
        <f t="shared" si="0"/>
        <v>2040</v>
      </c>
    </row>
    <row r="31" spans="1:8" ht="15" x14ac:dyDescent="0.25">
      <c r="A31" s="398" t="s">
        <v>475</v>
      </c>
      <c r="B31" s="410" t="s">
        <v>1106</v>
      </c>
      <c r="C31" s="410" t="s">
        <v>668</v>
      </c>
      <c r="D31" s="425" t="s">
        <v>276</v>
      </c>
      <c r="E31" s="413">
        <v>2542</v>
      </c>
      <c r="F31" s="412">
        <v>2542</v>
      </c>
      <c r="G31" s="412">
        <v>2542</v>
      </c>
      <c r="H31" s="401">
        <f t="shared" si="0"/>
        <v>2542</v>
      </c>
    </row>
    <row r="32" spans="1:8" ht="15" x14ac:dyDescent="0.25">
      <c r="A32" s="398" t="s">
        <v>476</v>
      </c>
      <c r="B32" s="758" t="s">
        <v>1107</v>
      </c>
      <c r="C32" s="758" t="s">
        <v>1108</v>
      </c>
      <c r="D32" s="1086">
        <v>44196</v>
      </c>
      <c r="E32" s="411">
        <v>661</v>
      </c>
      <c r="F32" s="757">
        <v>661</v>
      </c>
      <c r="G32" s="757">
        <v>661</v>
      </c>
      <c r="H32" s="1084">
        <f t="shared" si="0"/>
        <v>661</v>
      </c>
    </row>
    <row r="33" spans="1:8" ht="15" x14ac:dyDescent="0.25">
      <c r="A33" s="398" t="s">
        <v>477</v>
      </c>
      <c r="B33" s="758" t="s">
        <v>1109</v>
      </c>
      <c r="C33" s="758" t="s">
        <v>1110</v>
      </c>
      <c r="D33" s="1086">
        <v>44286</v>
      </c>
      <c r="E33" s="411">
        <v>1570</v>
      </c>
      <c r="F33" s="757">
        <v>1570</v>
      </c>
      <c r="G33" s="757">
        <v>1570</v>
      </c>
      <c r="H33" s="1084">
        <f t="shared" si="0"/>
        <v>1570</v>
      </c>
    </row>
    <row r="34" spans="1:8" ht="15" x14ac:dyDescent="0.25">
      <c r="A34" s="398" t="s">
        <v>478</v>
      </c>
      <c r="B34" s="410">
        <v>43585</v>
      </c>
      <c r="C34" s="410" t="s">
        <v>1111</v>
      </c>
      <c r="D34" s="425" t="s">
        <v>276</v>
      </c>
      <c r="E34" s="413">
        <v>90</v>
      </c>
      <c r="F34" s="412">
        <v>90</v>
      </c>
      <c r="G34" s="412">
        <v>90</v>
      </c>
      <c r="H34" s="401">
        <f t="shared" si="0"/>
        <v>90</v>
      </c>
    </row>
    <row r="35" spans="1:8" ht="15" x14ac:dyDescent="0.25">
      <c r="A35" s="398" t="s">
        <v>479</v>
      </c>
      <c r="B35" s="410" t="s">
        <v>1112</v>
      </c>
      <c r="C35" s="410" t="s">
        <v>1113</v>
      </c>
      <c r="D35" s="425" t="s">
        <v>276</v>
      </c>
      <c r="E35" s="413">
        <v>59</v>
      </c>
      <c r="F35" s="412">
        <v>59</v>
      </c>
      <c r="G35" s="412">
        <v>59</v>
      </c>
      <c r="H35" s="401">
        <f t="shared" si="0"/>
        <v>59</v>
      </c>
    </row>
    <row r="36" spans="1:8" ht="15" x14ac:dyDescent="0.25">
      <c r="A36" s="398" t="s">
        <v>488</v>
      </c>
      <c r="B36" s="410"/>
      <c r="C36" s="410" t="s">
        <v>1114</v>
      </c>
      <c r="D36" s="425" t="s">
        <v>276</v>
      </c>
      <c r="E36" s="413">
        <v>227</v>
      </c>
      <c r="F36" s="412">
        <v>227</v>
      </c>
      <c r="G36" s="412">
        <v>227</v>
      </c>
      <c r="H36" s="401">
        <f t="shared" si="0"/>
        <v>227</v>
      </c>
    </row>
    <row r="37" spans="1:8" ht="15" x14ac:dyDescent="0.25">
      <c r="A37" s="398" t="s">
        <v>489</v>
      </c>
      <c r="B37" s="410" t="s">
        <v>1115</v>
      </c>
      <c r="C37" s="410" t="s">
        <v>1116</v>
      </c>
      <c r="D37" s="425" t="s">
        <v>276</v>
      </c>
      <c r="E37" s="413">
        <v>227</v>
      </c>
      <c r="F37" s="412">
        <v>227</v>
      </c>
      <c r="G37" s="412">
        <v>227</v>
      </c>
      <c r="H37" s="401">
        <f t="shared" si="0"/>
        <v>227</v>
      </c>
    </row>
    <row r="38" spans="1:8" ht="15" x14ac:dyDescent="0.25">
      <c r="A38" s="398" t="s">
        <v>490</v>
      </c>
      <c r="B38" s="410" t="s">
        <v>1117</v>
      </c>
      <c r="C38" s="444" t="s">
        <v>1118</v>
      </c>
      <c r="D38" s="425">
        <v>44043</v>
      </c>
      <c r="E38" s="413">
        <v>4500</v>
      </c>
      <c r="F38" s="412">
        <v>4500</v>
      </c>
      <c r="G38" s="412">
        <v>4500</v>
      </c>
      <c r="H38" s="401">
        <f t="shared" si="0"/>
        <v>4500</v>
      </c>
    </row>
    <row r="39" spans="1:8" ht="15" x14ac:dyDescent="0.25">
      <c r="A39" s="398" t="s">
        <v>491</v>
      </c>
      <c r="B39" s="410" t="s">
        <v>1119</v>
      </c>
      <c r="C39" s="444" t="s">
        <v>1120</v>
      </c>
      <c r="D39" s="425" t="s">
        <v>276</v>
      </c>
      <c r="E39" s="413">
        <v>366</v>
      </c>
      <c r="F39" s="412">
        <v>366</v>
      </c>
      <c r="G39" s="412">
        <v>366</v>
      </c>
      <c r="H39" s="401">
        <f t="shared" si="0"/>
        <v>366</v>
      </c>
    </row>
    <row r="40" spans="1:8" ht="15" x14ac:dyDescent="0.25">
      <c r="A40" s="398" t="s">
        <v>492</v>
      </c>
      <c r="B40" s="410" t="s">
        <v>1121</v>
      </c>
      <c r="C40" s="444" t="s">
        <v>1122</v>
      </c>
      <c r="D40" s="1086">
        <v>44280</v>
      </c>
      <c r="E40" s="413">
        <v>4356</v>
      </c>
      <c r="F40" s="412">
        <v>4356</v>
      </c>
      <c r="G40" s="412">
        <v>4356</v>
      </c>
      <c r="H40" s="401">
        <f t="shared" si="0"/>
        <v>4356</v>
      </c>
    </row>
    <row r="41" spans="1:8" ht="15" x14ac:dyDescent="0.25">
      <c r="A41" s="398" t="s">
        <v>493</v>
      </c>
      <c r="B41" s="410" t="s">
        <v>1123</v>
      </c>
      <c r="C41" s="444" t="s">
        <v>1124</v>
      </c>
      <c r="D41" s="425">
        <v>44740</v>
      </c>
      <c r="E41" s="413">
        <v>3018</v>
      </c>
      <c r="F41" s="412">
        <v>1509</v>
      </c>
      <c r="G41" s="412"/>
      <c r="H41" s="401"/>
    </row>
    <row r="42" spans="1:8" ht="15" x14ac:dyDescent="0.25">
      <c r="A42" s="398" t="s">
        <v>494</v>
      </c>
      <c r="B42" s="410" t="s">
        <v>1125</v>
      </c>
      <c r="C42" s="444" t="s">
        <v>1126</v>
      </c>
      <c r="D42" s="425" t="s">
        <v>276</v>
      </c>
      <c r="E42" s="413">
        <v>328</v>
      </c>
      <c r="F42" s="412">
        <v>328</v>
      </c>
      <c r="G42" s="412">
        <v>328</v>
      </c>
      <c r="H42" s="401">
        <f t="shared" si="0"/>
        <v>328</v>
      </c>
    </row>
    <row r="43" spans="1:8" ht="15" x14ac:dyDescent="0.25">
      <c r="A43" s="398" t="s">
        <v>495</v>
      </c>
      <c r="B43" s="410"/>
      <c r="C43" s="444" t="s">
        <v>1155</v>
      </c>
      <c r="D43" s="425"/>
      <c r="E43" s="413">
        <v>650</v>
      </c>
      <c r="F43" s="412">
        <v>650</v>
      </c>
      <c r="G43" s="412">
        <v>650</v>
      </c>
      <c r="H43" s="401">
        <f t="shared" si="0"/>
        <v>650</v>
      </c>
    </row>
    <row r="44" spans="1:8" ht="15" x14ac:dyDescent="0.25">
      <c r="A44" s="398" t="s">
        <v>496</v>
      </c>
      <c r="B44" s="410"/>
      <c r="C44" s="444" t="s">
        <v>1084</v>
      </c>
      <c r="D44" s="425"/>
      <c r="E44" s="413">
        <v>4110</v>
      </c>
      <c r="F44" s="412">
        <v>4110</v>
      </c>
      <c r="G44" s="412">
        <v>4110</v>
      </c>
      <c r="H44" s="401">
        <f t="shared" si="0"/>
        <v>4110</v>
      </c>
    </row>
    <row r="45" spans="1:8" ht="15" x14ac:dyDescent="0.25">
      <c r="A45" s="398" t="s">
        <v>545</v>
      </c>
      <c r="B45" s="410" t="s">
        <v>1127</v>
      </c>
      <c r="C45" s="444" t="s">
        <v>1128</v>
      </c>
      <c r="D45" s="425" t="s">
        <v>276</v>
      </c>
      <c r="E45" s="413">
        <v>240</v>
      </c>
      <c r="F45" s="412">
        <v>240</v>
      </c>
      <c r="G45" s="412">
        <v>240</v>
      </c>
      <c r="H45" s="401">
        <f t="shared" si="0"/>
        <v>240</v>
      </c>
    </row>
    <row r="46" spans="1:8" ht="15" x14ac:dyDescent="0.25">
      <c r="A46" s="398"/>
      <c r="B46" s="410"/>
      <c r="C46" s="444"/>
      <c r="D46" s="425"/>
      <c r="E46" s="411"/>
      <c r="F46" s="412"/>
      <c r="G46" s="412"/>
      <c r="H46" s="412"/>
    </row>
    <row r="47" spans="1:8" ht="15" x14ac:dyDescent="0.25">
      <c r="A47" s="398"/>
      <c r="B47" s="410"/>
      <c r="C47" s="444"/>
      <c r="D47" s="425"/>
      <c r="E47" s="411"/>
      <c r="F47" s="412"/>
      <c r="G47" s="412"/>
      <c r="H47" s="412"/>
    </row>
    <row r="48" spans="1:8" ht="15.75" x14ac:dyDescent="0.25">
      <c r="E48" s="426">
        <f>SUM(E11:E47)</f>
        <v>37517</v>
      </c>
      <c r="F48" s="426">
        <f>SUM(F11:F47)</f>
        <v>36008</v>
      </c>
      <c r="G48" s="426">
        <f>SUM(G11:G47)</f>
        <v>33299</v>
      </c>
      <c r="H48" s="426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F0"/>
    <pageSetUpPr fitToPage="1"/>
  </sheetPr>
  <dimension ref="A1:W96"/>
  <sheetViews>
    <sheetView topLeftCell="A73"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626" t="s">
        <v>1215</v>
      </c>
      <c r="B1" s="1626"/>
      <c r="C1" s="1626"/>
      <c r="D1" s="1626"/>
      <c r="E1" s="1626"/>
      <c r="F1" s="1626"/>
      <c r="G1" s="1626"/>
      <c r="H1" s="1626"/>
      <c r="I1" s="1243"/>
      <c r="J1" s="1243"/>
      <c r="K1" s="1243"/>
      <c r="L1" s="1243"/>
      <c r="M1" s="1243"/>
      <c r="N1" s="1243"/>
      <c r="O1" s="1243"/>
      <c r="P1" s="1243"/>
      <c r="Q1" s="1243"/>
      <c r="R1" s="1243"/>
      <c r="S1" s="1243"/>
      <c r="T1" s="1243"/>
      <c r="U1" s="1243"/>
      <c r="V1" s="1243"/>
      <c r="W1" s="1243"/>
    </row>
    <row r="2" spans="1:23" x14ac:dyDescent="0.2">
      <c r="A2" s="466"/>
      <c r="B2" s="466"/>
      <c r="C2" s="466"/>
      <c r="D2" s="755"/>
      <c r="E2" s="466"/>
      <c r="F2" s="466"/>
      <c r="G2" s="466"/>
    </row>
    <row r="3" spans="1:23" x14ac:dyDescent="0.2">
      <c r="A3" s="1647" t="s">
        <v>73</v>
      </c>
      <c r="B3" s="1647"/>
      <c r="C3" s="1647"/>
      <c r="D3" s="1647"/>
      <c r="E3" s="1647"/>
      <c r="F3" s="1647"/>
      <c r="G3" s="1647"/>
      <c r="H3" s="1647"/>
      <c r="I3" s="1163"/>
    </row>
    <row r="4" spans="1:23" ht="14.25" x14ac:dyDescent="0.2">
      <c r="A4" s="1639" t="s">
        <v>260</v>
      </c>
      <c r="B4" s="1639"/>
      <c r="C4" s="1639"/>
      <c r="D4" s="1639"/>
      <c r="E4" s="1639"/>
      <c r="F4" s="1639"/>
      <c r="G4" s="1639"/>
      <c r="H4" s="1639"/>
      <c r="I4" s="1163"/>
    </row>
    <row r="5" spans="1:23" ht="14.25" x14ac:dyDescent="0.2">
      <c r="A5" s="1639" t="s">
        <v>746</v>
      </c>
      <c r="B5" s="1639"/>
      <c r="C5" s="1639"/>
      <c r="D5" s="1639"/>
      <c r="E5" s="1639"/>
      <c r="F5" s="1639"/>
      <c r="G5" s="1639"/>
      <c r="H5" s="1639"/>
      <c r="I5" s="1163"/>
    </row>
    <row r="6" spans="1:23" ht="14.25" x14ac:dyDescent="0.2">
      <c r="A6" s="1640" t="s">
        <v>52</v>
      </c>
      <c r="B6" s="1640"/>
      <c r="C6" s="1640"/>
      <c r="D6" s="1640"/>
      <c r="E6" s="1640"/>
      <c r="F6" s="1640"/>
      <c r="G6" s="1640"/>
      <c r="H6" s="1640"/>
      <c r="I6" s="1163"/>
    </row>
    <row r="7" spans="1:23" ht="15" x14ac:dyDescent="0.25">
      <c r="A7" s="1154"/>
      <c r="B7" s="1155"/>
      <c r="C7" s="1155"/>
      <c r="D7" s="1155"/>
      <c r="E7" s="466"/>
      <c r="F7" s="466"/>
      <c r="G7" s="466"/>
      <c r="I7" s="1163"/>
    </row>
    <row r="8" spans="1:23" ht="14.25" customHeight="1" x14ac:dyDescent="0.2">
      <c r="A8" s="1648"/>
      <c r="B8" s="1156" t="s">
        <v>54</v>
      </c>
      <c r="C8" s="1156" t="s">
        <v>55</v>
      </c>
      <c r="D8" s="1156" t="s">
        <v>56</v>
      </c>
      <c r="E8" s="568" t="s">
        <v>57</v>
      </c>
      <c r="F8" s="568" t="s">
        <v>411</v>
      </c>
      <c r="G8" s="568" t="s">
        <v>412</v>
      </c>
      <c r="H8" s="568" t="s">
        <v>413</v>
      </c>
      <c r="I8" s="1163"/>
    </row>
    <row r="9" spans="1:23" ht="14.25" customHeight="1" x14ac:dyDescent="0.2">
      <c r="A9" s="1648"/>
      <c r="B9" s="1649" t="s">
        <v>262</v>
      </c>
      <c r="C9" s="1650" t="s">
        <v>263</v>
      </c>
      <c r="D9" s="1650" t="s">
        <v>264</v>
      </c>
      <c r="E9" s="569"/>
      <c r="F9" s="570"/>
      <c r="G9" s="570"/>
      <c r="I9" s="1163"/>
    </row>
    <row r="10" spans="1:23" ht="14.25" customHeight="1" x14ac:dyDescent="0.2">
      <c r="A10" s="1648"/>
      <c r="B10" s="1649"/>
      <c r="C10" s="1650"/>
      <c r="D10" s="1650"/>
      <c r="E10" s="571" t="s">
        <v>747</v>
      </c>
      <c r="F10" s="571" t="s">
        <v>800</v>
      </c>
      <c r="G10" s="571" t="s">
        <v>871</v>
      </c>
      <c r="H10" s="571" t="s">
        <v>1073</v>
      </c>
      <c r="I10" s="1163"/>
    </row>
    <row r="11" spans="1:23" ht="15" x14ac:dyDescent="0.25">
      <c r="A11" s="242"/>
      <c r="B11" s="278" t="s">
        <v>270</v>
      </c>
      <c r="C11" s="279"/>
      <c r="D11" s="279"/>
      <c r="E11" s="466"/>
      <c r="I11" s="1163"/>
    </row>
    <row r="12" spans="1:23" s="1171" customFormat="1" ht="15" x14ac:dyDescent="0.2">
      <c r="A12" s="1165" t="s">
        <v>420</v>
      </c>
      <c r="B12" s="1166" t="s">
        <v>274</v>
      </c>
      <c r="C12" s="1167" t="s">
        <v>273</v>
      </c>
      <c r="D12" s="1168" t="s">
        <v>276</v>
      </c>
      <c r="E12" s="1169">
        <v>300</v>
      </c>
      <c r="F12" s="1169">
        <v>300</v>
      </c>
      <c r="G12" s="1169">
        <v>300</v>
      </c>
      <c r="H12" s="1169">
        <v>300</v>
      </c>
      <c r="I12" s="1170"/>
    </row>
    <row r="13" spans="1:23" s="1171" customFormat="1" ht="15" x14ac:dyDescent="0.2">
      <c r="A13" s="1165" t="s">
        <v>428</v>
      </c>
      <c r="B13" s="1172" t="s">
        <v>277</v>
      </c>
      <c r="C13" s="1173" t="s">
        <v>278</v>
      </c>
      <c r="D13" s="1168" t="s">
        <v>276</v>
      </c>
      <c r="E13" s="1174">
        <v>100</v>
      </c>
      <c r="F13" s="1174">
        <v>100</v>
      </c>
      <c r="G13" s="1174">
        <v>100</v>
      </c>
      <c r="H13" s="1174">
        <v>100</v>
      </c>
      <c r="I13" s="1170"/>
    </row>
    <row r="14" spans="1:23" s="1171" customFormat="1" ht="15" x14ac:dyDescent="0.2">
      <c r="A14" s="1165" t="s">
        <v>429</v>
      </c>
      <c r="B14" s="1172" t="s">
        <v>281</v>
      </c>
      <c r="C14" s="1173" t="s">
        <v>631</v>
      </c>
      <c r="D14" s="1168" t="s">
        <v>276</v>
      </c>
      <c r="E14" s="1174">
        <v>10000</v>
      </c>
      <c r="F14" s="1174">
        <v>10000</v>
      </c>
      <c r="G14" s="1174">
        <v>10000</v>
      </c>
      <c r="H14" s="1174">
        <v>10000</v>
      </c>
      <c r="I14" s="1170"/>
    </row>
    <row r="15" spans="1:23" s="1171" customFormat="1" ht="15" x14ac:dyDescent="0.2">
      <c r="A15" s="1165" t="s">
        <v>430</v>
      </c>
      <c r="B15" s="1172" t="s">
        <v>281</v>
      </c>
      <c r="C15" s="1173" t="s">
        <v>632</v>
      </c>
      <c r="D15" s="1168" t="s">
        <v>276</v>
      </c>
      <c r="E15" s="1174">
        <v>15000</v>
      </c>
      <c r="F15" s="1174">
        <v>15000</v>
      </c>
      <c r="G15" s="1174">
        <v>15000</v>
      </c>
      <c r="H15" s="1174">
        <v>15000</v>
      </c>
      <c r="I15" s="1170"/>
    </row>
    <row r="16" spans="1:23" s="1171" customFormat="1" ht="15" x14ac:dyDescent="0.2">
      <c r="A16" s="1165" t="s">
        <v>431</v>
      </c>
      <c r="B16" s="1172" t="s">
        <v>289</v>
      </c>
      <c r="C16" s="1173" t="s">
        <v>290</v>
      </c>
      <c r="D16" s="1168" t="s">
        <v>276</v>
      </c>
      <c r="E16" s="1174">
        <v>10</v>
      </c>
      <c r="F16" s="1174">
        <v>10</v>
      </c>
      <c r="G16" s="1174">
        <v>10</v>
      </c>
      <c r="H16" s="1174">
        <v>10</v>
      </c>
      <c r="I16" s="1170"/>
    </row>
    <row r="17" spans="1:20" s="1171" customFormat="1" ht="15" x14ac:dyDescent="0.2">
      <c r="A17" s="1165" t="s">
        <v>432</v>
      </c>
      <c r="B17" s="1172" t="s">
        <v>633</v>
      </c>
      <c r="C17" s="1173" t="s">
        <v>634</v>
      </c>
      <c r="D17" s="1175" t="s">
        <v>276</v>
      </c>
      <c r="E17" s="1174">
        <v>900</v>
      </c>
      <c r="F17" s="1174">
        <v>900</v>
      </c>
      <c r="G17" s="1174">
        <v>900</v>
      </c>
      <c r="H17" s="1174">
        <v>900</v>
      </c>
      <c r="I17" s="1170"/>
    </row>
    <row r="18" spans="1:20" s="1171" customFormat="1" ht="15" x14ac:dyDescent="0.2">
      <c r="A18" s="1165" t="s">
        <v>433</v>
      </c>
      <c r="B18" s="1172" t="s">
        <v>635</v>
      </c>
      <c r="C18" s="1173" t="s">
        <v>636</v>
      </c>
      <c r="D18" s="1175" t="s">
        <v>276</v>
      </c>
      <c r="E18" s="1174">
        <v>1190</v>
      </c>
      <c r="F18" s="1174">
        <v>1190</v>
      </c>
      <c r="G18" s="1174">
        <v>1190</v>
      </c>
      <c r="H18" s="1174">
        <v>1190</v>
      </c>
      <c r="I18" s="1170"/>
    </row>
    <row r="19" spans="1:20" s="1171" customFormat="1" ht="15" x14ac:dyDescent="0.2">
      <c r="A19" s="1165" t="s">
        <v>434</v>
      </c>
      <c r="B19" s="1172" t="s">
        <v>301</v>
      </c>
      <c r="C19" s="1173" t="s">
        <v>1161</v>
      </c>
      <c r="D19" s="1175" t="s">
        <v>276</v>
      </c>
      <c r="E19" s="1174">
        <v>1600</v>
      </c>
      <c r="F19" s="1174">
        <v>1600</v>
      </c>
      <c r="G19" s="1174">
        <v>1600</v>
      </c>
      <c r="H19" s="1174">
        <v>1600</v>
      </c>
      <c r="I19" s="1170"/>
    </row>
    <row r="20" spans="1:20" s="1171" customFormat="1" ht="31.5" customHeight="1" x14ac:dyDescent="0.2">
      <c r="A20" s="1165" t="s">
        <v>435</v>
      </c>
      <c r="B20" s="1176" t="s">
        <v>872</v>
      </c>
      <c r="C20" s="1177" t="s">
        <v>637</v>
      </c>
      <c r="D20" s="1178" t="s">
        <v>276</v>
      </c>
      <c r="E20" s="1179">
        <v>35</v>
      </c>
      <c r="F20" s="1179">
        <v>35</v>
      </c>
      <c r="G20" s="1179">
        <v>35</v>
      </c>
      <c r="H20" s="1179">
        <v>35</v>
      </c>
      <c r="I20" s="1170"/>
    </row>
    <row r="21" spans="1:20" s="1171" customFormat="1" ht="15" x14ac:dyDescent="0.2">
      <c r="A21" s="1165" t="s">
        <v>464</v>
      </c>
      <c r="B21" s="1173"/>
      <c r="C21" s="1173" t="s">
        <v>638</v>
      </c>
      <c r="D21" s="1168"/>
      <c r="E21" s="1174">
        <v>3050</v>
      </c>
      <c r="F21" s="1174">
        <v>3050</v>
      </c>
      <c r="G21" s="1174">
        <v>3050</v>
      </c>
      <c r="H21" s="1174">
        <v>3050</v>
      </c>
      <c r="I21" s="1170"/>
    </row>
    <row r="22" spans="1:20" s="1171" customFormat="1" ht="15" x14ac:dyDescent="0.2">
      <c r="A22" s="1165" t="s">
        <v>465</v>
      </c>
      <c r="B22" s="1172" t="s">
        <v>1162</v>
      </c>
      <c r="C22" s="1173" t="s">
        <v>1163</v>
      </c>
      <c r="D22" s="1175">
        <v>44926</v>
      </c>
      <c r="E22" s="1174">
        <v>7285</v>
      </c>
      <c r="F22" s="1174">
        <v>7285</v>
      </c>
      <c r="G22" s="1174">
        <v>0</v>
      </c>
      <c r="H22" s="1174">
        <v>0</v>
      </c>
      <c r="I22" s="1170"/>
    </row>
    <row r="23" spans="1:20" s="1171" customFormat="1" ht="31.5" customHeight="1" x14ac:dyDescent="0.2">
      <c r="A23" s="1165" t="s">
        <v>466</v>
      </c>
      <c r="B23" s="1164" t="s">
        <v>325</v>
      </c>
      <c r="C23" s="1180" t="s">
        <v>326</v>
      </c>
      <c r="D23" s="1181" t="s">
        <v>276</v>
      </c>
      <c r="E23" s="1182">
        <v>40</v>
      </c>
      <c r="F23" s="1182">
        <v>40</v>
      </c>
      <c r="G23" s="1182">
        <v>40</v>
      </c>
      <c r="H23" s="1182">
        <v>40</v>
      </c>
      <c r="I23" s="1170"/>
    </row>
    <row r="24" spans="1:20" s="1171" customFormat="1" ht="30" customHeight="1" x14ac:dyDescent="0.2">
      <c r="A24" s="1165" t="s">
        <v>467</v>
      </c>
      <c r="B24" s="1164" t="s">
        <v>329</v>
      </c>
      <c r="C24" s="1180" t="s">
        <v>639</v>
      </c>
      <c r="D24" s="1181" t="s">
        <v>276</v>
      </c>
      <c r="E24" s="1183">
        <v>210</v>
      </c>
      <c r="F24" s="1183">
        <v>210</v>
      </c>
      <c r="G24" s="1183">
        <v>210</v>
      </c>
      <c r="H24" s="1183">
        <v>210</v>
      </c>
      <c r="I24" s="1170"/>
    </row>
    <row r="25" spans="1:20" s="1171" customFormat="1" ht="27" customHeight="1" x14ac:dyDescent="0.2">
      <c r="A25" s="1165" t="s">
        <v>468</v>
      </c>
      <c r="B25" s="1177" t="s">
        <v>331</v>
      </c>
      <c r="C25" s="1177" t="s">
        <v>640</v>
      </c>
      <c r="D25" s="1184" t="s">
        <v>276</v>
      </c>
      <c r="E25" s="1185">
        <v>199</v>
      </c>
      <c r="F25" s="1185">
        <v>199</v>
      </c>
      <c r="G25" s="1185">
        <v>199</v>
      </c>
      <c r="H25" s="1185">
        <v>199</v>
      </c>
      <c r="I25" s="1170"/>
    </row>
    <row r="26" spans="1:20" s="1171" customFormat="1" ht="26.25" customHeight="1" x14ac:dyDescent="0.2">
      <c r="A26" s="1165" t="s">
        <v>469</v>
      </c>
      <c r="B26" s="1177" t="s">
        <v>333</v>
      </c>
      <c r="C26" s="1177" t="s">
        <v>334</v>
      </c>
      <c r="D26" s="1184" t="s">
        <v>276</v>
      </c>
      <c r="E26" s="1185">
        <v>1863</v>
      </c>
      <c r="F26" s="1185">
        <v>1863</v>
      </c>
      <c r="G26" s="1185">
        <v>1863</v>
      </c>
      <c r="H26" s="1185">
        <v>1863</v>
      </c>
      <c r="I26" s="1170"/>
    </row>
    <row r="27" spans="1:20" s="1190" customFormat="1" ht="30" customHeight="1" x14ac:dyDescent="0.2">
      <c r="A27" s="1165" t="s">
        <v>470</v>
      </c>
      <c r="B27" s="572" t="s">
        <v>748</v>
      </c>
      <c r="C27" s="1186" t="s">
        <v>1164</v>
      </c>
      <c r="D27" s="1187" t="s">
        <v>1165</v>
      </c>
      <c r="E27" s="1183">
        <v>0</v>
      </c>
      <c r="F27" s="1183">
        <v>0</v>
      </c>
      <c r="G27" s="1183">
        <v>0</v>
      </c>
      <c r="H27" s="1183">
        <v>0</v>
      </c>
      <c r="I27" s="1188"/>
      <c r="J27" s="1189"/>
      <c r="K27" s="1189"/>
      <c r="L27" s="1189"/>
      <c r="M27" s="1189"/>
      <c r="N27" s="1189"/>
      <c r="O27" s="1189"/>
      <c r="P27" s="1189"/>
      <c r="Q27" s="1189"/>
      <c r="R27" s="1189"/>
      <c r="S27" s="1189"/>
      <c r="T27" s="1189"/>
    </row>
    <row r="28" spans="1:20" s="1171" customFormat="1" ht="15" x14ac:dyDescent="0.2">
      <c r="A28" s="1165" t="s">
        <v>471</v>
      </c>
      <c r="B28" s="1164"/>
      <c r="C28" s="1186" t="s">
        <v>641</v>
      </c>
      <c r="D28" s="1181" t="s">
        <v>276</v>
      </c>
      <c r="E28" s="1183">
        <v>15</v>
      </c>
      <c r="F28" s="1183">
        <v>15</v>
      </c>
      <c r="G28" s="1183">
        <v>15</v>
      </c>
      <c r="H28" s="1183">
        <v>15</v>
      </c>
      <c r="I28" s="1170"/>
      <c r="S28" s="1189"/>
      <c r="T28" s="1189"/>
    </row>
    <row r="29" spans="1:20" s="1171" customFormat="1" ht="27" customHeight="1" x14ac:dyDescent="0.2">
      <c r="A29" s="1165" t="s">
        <v>472</v>
      </c>
      <c r="B29" s="1164" t="s">
        <v>873</v>
      </c>
      <c r="C29" s="1186" t="s">
        <v>874</v>
      </c>
      <c r="D29" s="1181">
        <v>47150</v>
      </c>
      <c r="E29" s="1183">
        <v>3883</v>
      </c>
      <c r="F29" s="1183">
        <v>3883</v>
      </c>
      <c r="G29" s="1183">
        <v>3883</v>
      </c>
      <c r="H29" s="1183">
        <v>3883</v>
      </c>
      <c r="I29" s="1170"/>
      <c r="S29" s="1189"/>
      <c r="T29" s="1189"/>
    </row>
    <row r="30" spans="1:20" s="1171" customFormat="1" ht="45" customHeight="1" x14ac:dyDescent="0.2">
      <c r="A30" s="1165" t="s">
        <v>473</v>
      </c>
      <c r="B30" s="572" t="s">
        <v>875</v>
      </c>
      <c r="C30" s="1186" t="s">
        <v>1166</v>
      </c>
      <c r="D30" s="1187" t="s">
        <v>1165</v>
      </c>
      <c r="E30" s="1183">
        <v>0</v>
      </c>
      <c r="F30" s="1183">
        <v>0</v>
      </c>
      <c r="G30" s="1183">
        <v>0</v>
      </c>
      <c r="H30" s="1183">
        <v>0</v>
      </c>
      <c r="I30" s="1170"/>
      <c r="S30" s="1189"/>
      <c r="T30" s="1189"/>
    </row>
    <row r="31" spans="1:20" s="1171" customFormat="1" ht="30.75" customHeight="1" x14ac:dyDescent="0.2">
      <c r="A31" s="1165" t="s">
        <v>474</v>
      </c>
      <c r="B31" s="572" t="s">
        <v>876</v>
      </c>
      <c r="C31" s="1186" t="s">
        <v>1167</v>
      </c>
      <c r="D31" s="1187" t="s">
        <v>1165</v>
      </c>
      <c r="E31" s="1183">
        <v>0</v>
      </c>
      <c r="F31" s="1183">
        <v>0</v>
      </c>
      <c r="G31" s="1183">
        <v>0</v>
      </c>
      <c r="H31" s="1183">
        <v>0</v>
      </c>
      <c r="I31" s="1191"/>
      <c r="S31" s="1189"/>
      <c r="T31" s="1189"/>
    </row>
    <row r="32" spans="1:20" s="1190" customFormat="1" ht="27.75" customHeight="1" x14ac:dyDescent="0.2">
      <c r="A32" s="1165" t="s">
        <v>475</v>
      </c>
      <c r="B32" s="1164" t="s">
        <v>642</v>
      </c>
      <c r="C32" s="1186" t="s">
        <v>643</v>
      </c>
      <c r="D32" s="1181" t="s">
        <v>276</v>
      </c>
      <c r="E32" s="1183">
        <v>30</v>
      </c>
      <c r="F32" s="1183">
        <v>30</v>
      </c>
      <c r="G32" s="1183">
        <v>30</v>
      </c>
      <c r="H32" s="1183">
        <v>30</v>
      </c>
      <c r="I32" s="1170"/>
      <c r="J32" s="1189"/>
      <c r="K32" s="1189"/>
      <c r="L32" s="1189"/>
      <c r="M32" s="1189"/>
      <c r="N32" s="1189"/>
      <c r="O32" s="1189"/>
      <c r="P32" s="1189"/>
      <c r="Q32" s="1189"/>
      <c r="R32" s="1189"/>
      <c r="S32" s="1189"/>
      <c r="T32" s="1189"/>
    </row>
    <row r="33" spans="1:20" s="1171" customFormat="1" ht="27.75" customHeight="1" x14ac:dyDescent="0.2">
      <c r="A33" s="1165" t="s">
        <v>476</v>
      </c>
      <c r="B33" s="1164" t="s">
        <v>644</v>
      </c>
      <c r="C33" s="1186" t="s">
        <v>1168</v>
      </c>
      <c r="D33" s="1181" t="s">
        <v>1169</v>
      </c>
      <c r="E33" s="1183">
        <v>0</v>
      </c>
      <c r="F33" s="1183">
        <v>0</v>
      </c>
      <c r="G33" s="1183">
        <v>0</v>
      </c>
      <c r="H33" s="1183">
        <v>0</v>
      </c>
      <c r="I33" s="1170"/>
      <c r="S33" s="1189"/>
      <c r="T33" s="1189"/>
    </row>
    <row r="34" spans="1:20" s="1171" customFormat="1" ht="21.75" customHeight="1" x14ac:dyDescent="0.2">
      <c r="A34" s="1165" t="s">
        <v>477</v>
      </c>
      <c r="B34" s="1164" t="s">
        <v>645</v>
      </c>
      <c r="C34" s="1186" t="s">
        <v>646</v>
      </c>
      <c r="D34" s="1181" t="s">
        <v>276</v>
      </c>
      <c r="E34" s="1183">
        <v>457</v>
      </c>
      <c r="F34" s="1183">
        <v>457</v>
      </c>
      <c r="G34" s="1183">
        <v>457</v>
      </c>
      <c r="H34" s="1183">
        <v>457</v>
      </c>
      <c r="I34" s="1170"/>
    </row>
    <row r="35" spans="1:20" s="1171" customFormat="1" ht="24.75" customHeight="1" x14ac:dyDescent="0.2">
      <c r="A35" s="1165" t="s">
        <v>478</v>
      </c>
      <c r="B35" s="1164" t="s">
        <v>647</v>
      </c>
      <c r="C35" s="1186" t="s">
        <v>688</v>
      </c>
      <c r="D35" s="1181" t="s">
        <v>276</v>
      </c>
      <c r="E35" s="1183">
        <v>198</v>
      </c>
      <c r="F35" s="1183">
        <v>198</v>
      </c>
      <c r="G35" s="1183">
        <v>198</v>
      </c>
      <c r="H35" s="1183">
        <v>198</v>
      </c>
      <c r="I35" s="1170"/>
    </row>
    <row r="36" spans="1:20" s="1171" customFormat="1" ht="28.5" customHeight="1" x14ac:dyDescent="0.2">
      <c r="A36" s="1165" t="s">
        <v>479</v>
      </c>
      <c r="B36" s="1164" t="s">
        <v>648</v>
      </c>
      <c r="C36" s="1186" t="s">
        <v>649</v>
      </c>
      <c r="D36" s="1181" t="s">
        <v>276</v>
      </c>
      <c r="E36" s="1183">
        <v>217</v>
      </c>
      <c r="F36" s="1183">
        <v>217</v>
      </c>
      <c r="G36" s="1183">
        <v>217</v>
      </c>
      <c r="H36" s="1183">
        <v>217</v>
      </c>
      <c r="I36" s="1170"/>
    </row>
    <row r="37" spans="1:20" s="1171" customFormat="1" ht="36" customHeight="1" x14ac:dyDescent="0.2">
      <c r="A37" s="1165" t="s">
        <v>488</v>
      </c>
      <c r="B37" s="1164" t="s">
        <v>877</v>
      </c>
      <c r="C37" s="1186" t="s">
        <v>650</v>
      </c>
      <c r="D37" s="1181" t="s">
        <v>276</v>
      </c>
      <c r="E37" s="1183">
        <v>1320</v>
      </c>
      <c r="F37" s="1183">
        <v>1320</v>
      </c>
      <c r="G37" s="1183">
        <v>1320</v>
      </c>
      <c r="H37" s="1183">
        <v>1320</v>
      </c>
      <c r="I37" s="1170"/>
    </row>
    <row r="38" spans="1:20" s="1171" customFormat="1" ht="26.25" customHeight="1" x14ac:dyDescent="0.2">
      <c r="A38" s="1165" t="s">
        <v>489</v>
      </c>
      <c r="B38" s="1164" t="s">
        <v>878</v>
      </c>
      <c r="C38" s="1186" t="s">
        <v>651</v>
      </c>
      <c r="D38" s="1181">
        <v>45536</v>
      </c>
      <c r="E38" s="1183">
        <v>3810</v>
      </c>
      <c r="F38" s="1183">
        <v>3810</v>
      </c>
      <c r="G38" s="1183">
        <v>3810</v>
      </c>
      <c r="H38" s="1183">
        <v>3810</v>
      </c>
      <c r="I38" s="1170"/>
    </row>
    <row r="39" spans="1:20" s="1171" customFormat="1" ht="15" x14ac:dyDescent="0.2">
      <c r="A39" s="1165" t="s">
        <v>490</v>
      </c>
      <c r="B39" s="1192" t="s">
        <v>1044</v>
      </c>
      <c r="C39" s="1192" t="s">
        <v>1045</v>
      </c>
      <c r="D39" s="1193">
        <v>44561</v>
      </c>
      <c r="E39" s="1192">
        <v>277</v>
      </c>
      <c r="F39" s="1192">
        <v>0</v>
      </c>
      <c r="G39" s="1192">
        <v>0</v>
      </c>
      <c r="H39" s="1192">
        <v>0</v>
      </c>
      <c r="I39" s="1170"/>
    </row>
    <row r="40" spans="1:20" s="1171" customFormat="1" ht="30" x14ac:dyDescent="0.2">
      <c r="A40" s="1165" t="s">
        <v>491</v>
      </c>
      <c r="B40" s="572" t="s">
        <v>1046</v>
      </c>
      <c r="C40" s="1164" t="s">
        <v>1170</v>
      </c>
      <c r="D40" s="1187">
        <v>44255</v>
      </c>
      <c r="E40" s="1194">
        <v>2613</v>
      </c>
      <c r="F40" s="1194">
        <v>0</v>
      </c>
      <c r="G40" s="1194">
        <v>0</v>
      </c>
      <c r="H40" s="1194">
        <v>0</v>
      </c>
      <c r="I40" s="1170"/>
    </row>
    <row r="41" spans="1:20" s="1171" customFormat="1" ht="15" x14ac:dyDescent="0.2">
      <c r="A41" s="1165" t="s">
        <v>492</v>
      </c>
      <c r="B41" s="572" t="s">
        <v>1047</v>
      </c>
      <c r="C41" s="572" t="s">
        <v>652</v>
      </c>
      <c r="D41" s="1187" t="s">
        <v>276</v>
      </c>
      <c r="E41" s="1194">
        <v>3300</v>
      </c>
      <c r="F41" s="1194">
        <v>3300</v>
      </c>
      <c r="G41" s="1194">
        <v>3300</v>
      </c>
      <c r="H41" s="1194">
        <v>3300</v>
      </c>
      <c r="I41" s="1170"/>
    </row>
    <row r="42" spans="1:20" s="1171" customFormat="1" ht="15" x14ac:dyDescent="0.2">
      <c r="A42" s="1165" t="s">
        <v>493</v>
      </c>
      <c r="B42" s="1195" t="s">
        <v>904</v>
      </c>
      <c r="C42" s="1192" t="s">
        <v>905</v>
      </c>
      <c r="D42" s="1196">
        <v>44561</v>
      </c>
      <c r="E42" s="1197">
        <v>297</v>
      </c>
      <c r="F42" s="1197">
        <v>0</v>
      </c>
      <c r="G42" s="1197">
        <v>0</v>
      </c>
      <c r="H42" s="1197">
        <v>0</v>
      </c>
      <c r="I42" s="1170"/>
    </row>
    <row r="43" spans="1:20" s="1171" customFormat="1" ht="15" x14ac:dyDescent="0.2">
      <c r="A43" s="1165" t="s">
        <v>494</v>
      </c>
      <c r="B43" s="1195" t="s">
        <v>1048</v>
      </c>
      <c r="C43" s="1195" t="s">
        <v>1049</v>
      </c>
      <c r="D43" s="1198" t="s">
        <v>276</v>
      </c>
      <c r="E43" s="1195">
        <v>100</v>
      </c>
      <c r="F43" s="1195">
        <v>100</v>
      </c>
      <c r="G43" s="1195">
        <v>100</v>
      </c>
      <c r="H43" s="1195">
        <v>100</v>
      </c>
      <c r="I43" s="1170"/>
    </row>
    <row r="44" spans="1:20" s="1171" customFormat="1" ht="30" x14ac:dyDescent="0.2">
      <c r="A44" s="1165" t="s">
        <v>495</v>
      </c>
      <c r="B44" s="572" t="s">
        <v>653</v>
      </c>
      <c r="C44" s="1186" t="s">
        <v>654</v>
      </c>
      <c r="D44" s="1187" t="s">
        <v>276</v>
      </c>
      <c r="E44" s="1194">
        <v>38</v>
      </c>
      <c r="F44" s="1194">
        <v>38</v>
      </c>
      <c r="G44" s="1194">
        <v>38</v>
      </c>
      <c r="H44" s="1194">
        <v>38</v>
      </c>
      <c r="I44" s="1170"/>
    </row>
    <row r="45" spans="1:20" s="1171" customFormat="1" ht="15" x14ac:dyDescent="0.2">
      <c r="A45" s="1165" t="s">
        <v>496</v>
      </c>
      <c r="B45" s="572">
        <v>42794</v>
      </c>
      <c r="C45" s="572" t="s">
        <v>879</v>
      </c>
      <c r="D45" s="1187" t="s">
        <v>276</v>
      </c>
      <c r="E45" s="1194">
        <v>212</v>
      </c>
      <c r="F45" s="1194">
        <v>212</v>
      </c>
      <c r="G45" s="1194">
        <v>212</v>
      </c>
      <c r="H45" s="1194">
        <v>212</v>
      </c>
      <c r="I45" s="1170"/>
    </row>
    <row r="46" spans="1:20" s="1171" customFormat="1" ht="15" x14ac:dyDescent="0.2">
      <c r="A46" s="1165" t="s">
        <v>545</v>
      </c>
      <c r="B46" s="572" t="s">
        <v>880</v>
      </c>
      <c r="C46" s="572" t="s">
        <v>881</v>
      </c>
      <c r="D46" s="1187" t="s">
        <v>276</v>
      </c>
      <c r="E46" s="1194">
        <v>712</v>
      </c>
      <c r="F46" s="1194">
        <v>712</v>
      </c>
      <c r="G46" s="1194">
        <v>712</v>
      </c>
      <c r="H46" s="1194">
        <v>712</v>
      </c>
      <c r="I46" s="1170"/>
    </row>
    <row r="47" spans="1:20" s="1171" customFormat="1" ht="15" x14ac:dyDescent="0.2">
      <c r="A47" s="1165" t="s">
        <v>546</v>
      </c>
      <c r="B47" s="572"/>
      <c r="C47" s="572" t="s">
        <v>1050</v>
      </c>
      <c r="D47" s="1198" t="s">
        <v>276</v>
      </c>
      <c r="E47" s="1194">
        <v>175</v>
      </c>
      <c r="F47" s="1194">
        <v>175</v>
      </c>
      <c r="G47" s="1194">
        <v>175</v>
      </c>
      <c r="H47" s="1194">
        <v>175</v>
      </c>
      <c r="I47" s="1170"/>
    </row>
    <row r="48" spans="1:20" s="1171" customFormat="1" ht="15" x14ac:dyDescent="0.2">
      <c r="A48" s="1165" t="s">
        <v>547</v>
      </c>
      <c r="B48" s="1199"/>
      <c r="C48" s="572" t="s">
        <v>1051</v>
      </c>
      <c r="D48" s="1200" t="s">
        <v>276</v>
      </c>
      <c r="E48" s="1194">
        <v>52</v>
      </c>
      <c r="F48" s="1194">
        <v>52</v>
      </c>
      <c r="G48" s="1194">
        <v>52</v>
      </c>
      <c r="H48" s="1194">
        <v>52</v>
      </c>
      <c r="I48" s="1170"/>
    </row>
    <row r="49" spans="1:10" s="1171" customFormat="1" ht="15" x14ac:dyDescent="0.2">
      <c r="A49" s="1165" t="s">
        <v>548</v>
      </c>
      <c r="B49" s="1199"/>
      <c r="C49" s="572" t="s">
        <v>1052</v>
      </c>
      <c r="D49" s="1200" t="s">
        <v>276</v>
      </c>
      <c r="E49" s="1194">
        <v>107</v>
      </c>
      <c r="F49" s="1194">
        <v>107</v>
      </c>
      <c r="G49" s="1194">
        <v>107</v>
      </c>
      <c r="H49" s="1194">
        <v>107</v>
      </c>
      <c r="I49" s="1170"/>
    </row>
    <row r="50" spans="1:10" s="1171" customFormat="1" ht="15" x14ac:dyDescent="0.2">
      <c r="A50" s="1165" t="s">
        <v>103</v>
      </c>
      <c r="B50" s="1199"/>
      <c r="C50" s="572" t="s">
        <v>1053</v>
      </c>
      <c r="D50" s="1198" t="s">
        <v>276</v>
      </c>
      <c r="E50" s="1194">
        <v>44</v>
      </c>
      <c r="F50" s="1194">
        <v>44</v>
      </c>
      <c r="G50" s="1194">
        <v>44</v>
      </c>
      <c r="H50" s="1194">
        <v>44</v>
      </c>
      <c r="I50" s="1170"/>
    </row>
    <row r="51" spans="1:10" s="1171" customFormat="1" ht="15" x14ac:dyDescent="0.2">
      <c r="A51" s="1165" t="s">
        <v>573</v>
      </c>
      <c r="B51" s="1199"/>
      <c r="C51" s="572" t="s">
        <v>1054</v>
      </c>
      <c r="D51" s="1198" t="s">
        <v>276</v>
      </c>
      <c r="E51" s="1194">
        <v>77</v>
      </c>
      <c r="F51" s="1194">
        <v>77</v>
      </c>
      <c r="G51" s="1194">
        <v>77</v>
      </c>
      <c r="H51" s="1194">
        <v>77</v>
      </c>
      <c r="I51" s="1170"/>
    </row>
    <row r="52" spans="1:10" s="1171" customFormat="1" ht="15" x14ac:dyDescent="0.2">
      <c r="A52" s="1165" t="s">
        <v>574</v>
      </c>
      <c r="B52" s="1199"/>
      <c r="C52" s="572" t="s">
        <v>656</v>
      </c>
      <c r="D52" s="1198" t="s">
        <v>276</v>
      </c>
      <c r="E52" s="1194">
        <v>98</v>
      </c>
      <c r="F52" s="1194">
        <v>98</v>
      </c>
      <c r="G52" s="1194">
        <v>98</v>
      </c>
      <c r="H52" s="1194">
        <v>98</v>
      </c>
      <c r="I52" s="1170"/>
    </row>
    <row r="53" spans="1:10" s="1171" customFormat="1" ht="15" x14ac:dyDescent="0.2">
      <c r="A53" s="1165" t="s">
        <v>106</v>
      </c>
      <c r="B53" s="1199"/>
      <c r="C53" s="572" t="s">
        <v>1055</v>
      </c>
      <c r="D53" s="1198" t="s">
        <v>276</v>
      </c>
      <c r="E53" s="1194">
        <v>48</v>
      </c>
      <c r="F53" s="1194">
        <v>48</v>
      </c>
      <c r="G53" s="1194">
        <v>48</v>
      </c>
      <c r="H53" s="1194">
        <v>48</v>
      </c>
      <c r="I53" s="1170"/>
    </row>
    <row r="54" spans="1:10" s="1171" customFormat="1" ht="15" x14ac:dyDescent="0.2">
      <c r="A54" s="1165" t="s">
        <v>107</v>
      </c>
      <c r="B54" s="1201">
        <v>68360</v>
      </c>
      <c r="C54" s="572" t="s">
        <v>690</v>
      </c>
      <c r="D54" s="1198" t="s">
        <v>276</v>
      </c>
      <c r="E54" s="1194">
        <v>1844</v>
      </c>
      <c r="F54" s="1194">
        <v>1844</v>
      </c>
      <c r="G54" s="1194">
        <v>1844</v>
      </c>
      <c r="H54" s="1194">
        <v>1844</v>
      </c>
      <c r="I54" s="1202"/>
      <c r="J54" s="1203"/>
    </row>
    <row r="55" spans="1:10" s="1171" customFormat="1" ht="30" x14ac:dyDescent="0.2">
      <c r="A55" s="1165" t="s">
        <v>108</v>
      </c>
      <c r="B55" s="1204"/>
      <c r="C55" s="1164" t="s">
        <v>1056</v>
      </c>
      <c r="D55" s="1205">
        <v>44561</v>
      </c>
      <c r="E55" s="1206">
        <v>35000</v>
      </c>
      <c r="F55" s="1206">
        <v>0</v>
      </c>
      <c r="G55" s="1206">
        <v>0</v>
      </c>
      <c r="H55" s="1206">
        <v>0</v>
      </c>
      <c r="I55" s="1207"/>
      <c r="J55" s="1208"/>
    </row>
    <row r="56" spans="1:10" s="1171" customFormat="1" ht="15" x14ac:dyDescent="0.2">
      <c r="A56" s="1165" t="s">
        <v>111</v>
      </c>
      <c r="B56" s="1195" t="s">
        <v>671</v>
      </c>
      <c r="C56" s="572" t="s">
        <v>672</v>
      </c>
      <c r="D56" s="1198" t="s">
        <v>276</v>
      </c>
      <c r="E56" s="1194">
        <v>22000</v>
      </c>
      <c r="F56" s="1194">
        <v>22000</v>
      </c>
      <c r="G56" s="1194">
        <v>22000</v>
      </c>
      <c r="H56" s="1194">
        <v>22000</v>
      </c>
      <c r="I56" s="1207"/>
      <c r="J56" s="1208"/>
    </row>
    <row r="57" spans="1:10" s="1171" customFormat="1" ht="15" x14ac:dyDescent="0.2">
      <c r="A57" s="1165" t="s">
        <v>114</v>
      </c>
      <c r="B57" s="1199"/>
      <c r="C57" s="572" t="s">
        <v>673</v>
      </c>
      <c r="D57" s="1198" t="s">
        <v>276</v>
      </c>
      <c r="E57" s="1194">
        <v>732</v>
      </c>
      <c r="F57" s="1194">
        <v>732</v>
      </c>
      <c r="G57" s="1194">
        <v>732</v>
      </c>
      <c r="H57" s="1194">
        <v>732</v>
      </c>
      <c r="I57" s="1207"/>
      <c r="J57" s="1208"/>
    </row>
    <row r="58" spans="1:10" s="1171" customFormat="1" ht="30" x14ac:dyDescent="0.2">
      <c r="A58" s="1165" t="s">
        <v>115</v>
      </c>
      <c r="B58" s="1204" t="s">
        <v>696</v>
      </c>
      <c r="C58" s="1164" t="s">
        <v>697</v>
      </c>
      <c r="D58" s="1209" t="s">
        <v>276</v>
      </c>
      <c r="E58" s="1206">
        <v>3277</v>
      </c>
      <c r="F58" s="1206">
        <v>3277</v>
      </c>
      <c r="G58" s="1206">
        <v>3277</v>
      </c>
      <c r="H58" s="1206">
        <v>3277</v>
      </c>
      <c r="I58" s="1210"/>
      <c r="J58" s="1211"/>
    </row>
    <row r="59" spans="1:10" s="1171" customFormat="1" ht="15" x14ac:dyDescent="0.2">
      <c r="A59" s="1165" t="s">
        <v>116</v>
      </c>
      <c r="B59" s="1212">
        <v>42928</v>
      </c>
      <c r="C59" s="572" t="s">
        <v>882</v>
      </c>
      <c r="D59" s="1198" t="s">
        <v>276</v>
      </c>
      <c r="E59" s="1194">
        <v>283</v>
      </c>
      <c r="F59" s="1194">
        <v>283</v>
      </c>
      <c r="G59" s="1194">
        <v>283</v>
      </c>
      <c r="H59" s="1194">
        <v>283</v>
      </c>
      <c r="I59" s="1170"/>
    </row>
    <row r="60" spans="1:10" s="1171" customFormat="1" ht="15" x14ac:dyDescent="0.2">
      <c r="A60" s="1165" t="s">
        <v>117</v>
      </c>
      <c r="B60" s="1195" t="s">
        <v>749</v>
      </c>
      <c r="C60" s="572" t="s">
        <v>750</v>
      </c>
      <c r="D60" s="1200">
        <v>46727</v>
      </c>
      <c r="E60" s="1194">
        <v>155395</v>
      </c>
      <c r="F60" s="1194">
        <v>155395</v>
      </c>
      <c r="G60" s="1194">
        <v>155395</v>
      </c>
      <c r="H60" s="1194">
        <v>155395</v>
      </c>
      <c r="I60" s="1170"/>
    </row>
    <row r="61" spans="1:10" s="1171" customFormat="1" ht="15" x14ac:dyDescent="0.2">
      <c r="A61" s="1165" t="s">
        <v>120</v>
      </c>
      <c r="B61" s="1195" t="s">
        <v>1057</v>
      </c>
      <c r="C61" s="572" t="s">
        <v>751</v>
      </c>
      <c r="D61" s="1200" t="s">
        <v>276</v>
      </c>
      <c r="E61" s="1194">
        <v>8870</v>
      </c>
      <c r="F61" s="1194">
        <v>8870</v>
      </c>
      <c r="G61" s="1194">
        <v>8870</v>
      </c>
      <c r="H61" s="1194">
        <v>8870</v>
      </c>
      <c r="I61" s="1213"/>
    </row>
    <row r="62" spans="1:10" s="1171" customFormat="1" ht="15" x14ac:dyDescent="0.2">
      <c r="A62" s="1165" t="s">
        <v>123</v>
      </c>
      <c r="B62" s="1195" t="s">
        <v>1058</v>
      </c>
      <c r="C62" s="572" t="s">
        <v>752</v>
      </c>
      <c r="D62" s="1200">
        <v>44469</v>
      </c>
      <c r="E62" s="1194">
        <v>2095</v>
      </c>
      <c r="F62" s="1194">
        <v>0</v>
      </c>
      <c r="G62" s="1194">
        <v>0</v>
      </c>
      <c r="H62" s="1194">
        <v>0</v>
      </c>
      <c r="I62" s="1214"/>
    </row>
    <row r="63" spans="1:10" s="1171" customFormat="1" ht="15" x14ac:dyDescent="0.2">
      <c r="A63" s="1165" t="s">
        <v>126</v>
      </c>
      <c r="B63" s="1195" t="s">
        <v>883</v>
      </c>
      <c r="C63" s="572" t="s">
        <v>1171</v>
      </c>
      <c r="D63" s="1198" t="s">
        <v>1165</v>
      </c>
      <c r="E63" s="1194">
        <v>0</v>
      </c>
      <c r="F63" s="1194">
        <v>0</v>
      </c>
      <c r="G63" s="1194">
        <v>0</v>
      </c>
      <c r="H63" s="1194">
        <v>0</v>
      </c>
      <c r="I63" s="1214"/>
    </row>
    <row r="64" spans="1:10" s="1171" customFormat="1" ht="15" x14ac:dyDescent="0.2">
      <c r="A64" s="1165" t="s">
        <v>127</v>
      </c>
      <c r="B64" s="1195" t="s">
        <v>1059</v>
      </c>
      <c r="C64" s="572" t="s">
        <v>884</v>
      </c>
      <c r="D64" s="1200" t="s">
        <v>276</v>
      </c>
      <c r="E64" s="1197">
        <v>5640</v>
      </c>
      <c r="F64" s="1197">
        <v>5640</v>
      </c>
      <c r="G64" s="1197">
        <v>5640</v>
      </c>
      <c r="H64" s="1197">
        <v>5640</v>
      </c>
      <c r="I64" s="1170"/>
    </row>
    <row r="65" spans="1:11" s="1171" customFormat="1" ht="15" x14ac:dyDescent="0.2">
      <c r="A65" s="1165" t="s">
        <v>130</v>
      </c>
      <c r="B65" s="1192" t="s">
        <v>885</v>
      </c>
      <c r="C65" s="572" t="s">
        <v>886</v>
      </c>
      <c r="D65" s="1215" t="s">
        <v>276</v>
      </c>
      <c r="E65" s="1192">
        <v>217</v>
      </c>
      <c r="F65" s="1192">
        <v>217</v>
      </c>
      <c r="G65" s="1192">
        <v>217</v>
      </c>
      <c r="H65" s="1192">
        <v>217</v>
      </c>
      <c r="I65" s="1170"/>
    </row>
    <row r="66" spans="1:11" s="1171" customFormat="1" ht="30" x14ac:dyDescent="0.2">
      <c r="A66" s="1165" t="s">
        <v>131</v>
      </c>
      <c r="B66" s="1216" t="s">
        <v>887</v>
      </c>
      <c r="C66" s="1216" t="s">
        <v>888</v>
      </c>
      <c r="D66" s="1217" t="s">
        <v>276</v>
      </c>
      <c r="E66" s="1218">
        <v>1524</v>
      </c>
      <c r="F66" s="1218">
        <v>1524</v>
      </c>
      <c r="G66" s="1218">
        <v>1524</v>
      </c>
      <c r="H66" s="1218">
        <v>1524</v>
      </c>
      <c r="I66" s="1170"/>
    </row>
    <row r="67" spans="1:11" s="1171" customFormat="1" ht="15" x14ac:dyDescent="0.2">
      <c r="A67" s="1165" t="s">
        <v>132</v>
      </c>
      <c r="B67" s="1192" t="s">
        <v>889</v>
      </c>
      <c r="C67" s="1192" t="s">
        <v>890</v>
      </c>
      <c r="D67" s="1215" t="s">
        <v>276</v>
      </c>
      <c r="E67" s="1192">
        <v>671</v>
      </c>
      <c r="F67" s="1192">
        <v>671</v>
      </c>
      <c r="G67" s="1192">
        <v>671</v>
      </c>
      <c r="H67" s="1192">
        <v>671</v>
      </c>
      <c r="I67" s="1170"/>
    </row>
    <row r="68" spans="1:11" s="1171" customFormat="1" ht="30" x14ac:dyDescent="0.2">
      <c r="A68" s="1165" t="s">
        <v>133</v>
      </c>
      <c r="B68" s="1216" t="s">
        <v>891</v>
      </c>
      <c r="C68" s="1216" t="s">
        <v>892</v>
      </c>
      <c r="D68" s="1217" t="s">
        <v>276</v>
      </c>
      <c r="E68" s="1216">
        <v>200</v>
      </c>
      <c r="F68" s="1216">
        <v>200</v>
      </c>
      <c r="G68" s="1216">
        <v>200</v>
      </c>
      <c r="H68" s="1216">
        <v>200</v>
      </c>
      <c r="I68" s="1170"/>
    </row>
    <row r="69" spans="1:11" s="1171" customFormat="1" ht="15" x14ac:dyDescent="0.2">
      <c r="A69" s="1165" t="s">
        <v>134</v>
      </c>
      <c r="B69" s="1192" t="s">
        <v>1060</v>
      </c>
      <c r="C69" s="1192" t="s">
        <v>893</v>
      </c>
      <c r="D69" s="1193" t="s">
        <v>276</v>
      </c>
      <c r="E69" s="1192">
        <v>424</v>
      </c>
      <c r="F69" s="1192">
        <v>424</v>
      </c>
      <c r="G69" s="1192">
        <v>424</v>
      </c>
      <c r="H69" s="1192">
        <v>424</v>
      </c>
      <c r="I69" s="1170"/>
    </row>
    <row r="70" spans="1:11" s="1171" customFormat="1" ht="15" x14ac:dyDescent="0.2">
      <c r="A70" s="1165" t="s">
        <v>136</v>
      </c>
      <c r="B70" s="1192" t="s">
        <v>1061</v>
      </c>
      <c r="C70" s="1192" t="s">
        <v>1172</v>
      </c>
      <c r="D70" s="1193" t="s">
        <v>1165</v>
      </c>
      <c r="E70" s="1194">
        <v>0</v>
      </c>
      <c r="F70" s="1194">
        <v>0</v>
      </c>
      <c r="G70" s="1194">
        <v>0</v>
      </c>
      <c r="H70" s="1194">
        <v>0</v>
      </c>
      <c r="I70" s="1170"/>
    </row>
    <row r="71" spans="1:11" s="1171" customFormat="1" ht="15" x14ac:dyDescent="0.2">
      <c r="A71" s="1165" t="s">
        <v>139</v>
      </c>
      <c r="B71" s="1192"/>
      <c r="C71" s="1192" t="s">
        <v>894</v>
      </c>
      <c r="D71" s="1193">
        <v>44561</v>
      </c>
      <c r="E71" s="1197">
        <v>610</v>
      </c>
      <c r="F71" s="1197">
        <v>0</v>
      </c>
      <c r="G71" s="1197">
        <v>0</v>
      </c>
      <c r="H71" s="1197">
        <v>0</v>
      </c>
      <c r="I71" s="1170"/>
    </row>
    <row r="72" spans="1:11" s="1171" customFormat="1" ht="15" x14ac:dyDescent="0.2">
      <c r="A72" s="1165" t="s">
        <v>141</v>
      </c>
      <c r="B72" s="1192" t="s">
        <v>895</v>
      </c>
      <c r="C72" s="1192" t="s">
        <v>896</v>
      </c>
      <c r="D72" s="1215" t="s">
        <v>276</v>
      </c>
      <c r="E72" s="1197">
        <v>1067</v>
      </c>
      <c r="F72" s="1197">
        <v>1067</v>
      </c>
      <c r="G72" s="1197">
        <v>1067</v>
      </c>
      <c r="H72" s="1197">
        <v>1067</v>
      </c>
      <c r="I72" s="1170"/>
    </row>
    <row r="73" spans="1:11" s="1171" customFormat="1" ht="15" x14ac:dyDescent="0.2">
      <c r="A73" s="1165" t="s">
        <v>142</v>
      </c>
      <c r="B73" s="1192" t="s">
        <v>897</v>
      </c>
      <c r="C73" s="1192" t="s">
        <v>898</v>
      </c>
      <c r="D73" s="1215" t="s">
        <v>276</v>
      </c>
      <c r="E73" s="1197">
        <v>3048</v>
      </c>
      <c r="F73" s="1197">
        <v>3048</v>
      </c>
      <c r="G73" s="1197">
        <v>3048</v>
      </c>
      <c r="H73" s="1197">
        <v>3048</v>
      </c>
      <c r="I73" s="1202"/>
      <c r="J73" s="1219"/>
      <c r="K73" s="1219"/>
    </row>
    <row r="74" spans="1:11" s="1171" customFormat="1" ht="15" x14ac:dyDescent="0.2">
      <c r="A74" s="1165" t="s">
        <v>143</v>
      </c>
      <c r="B74" s="1192" t="s">
        <v>1173</v>
      </c>
      <c r="C74" s="1192" t="s">
        <v>899</v>
      </c>
      <c r="D74" s="1193">
        <v>44926</v>
      </c>
      <c r="E74" s="1192">
        <v>873</v>
      </c>
      <c r="F74" s="1192">
        <v>873</v>
      </c>
      <c r="G74" s="1192">
        <v>0</v>
      </c>
      <c r="H74" s="1192">
        <v>0</v>
      </c>
      <c r="I74" s="1202"/>
      <c r="J74" s="1219"/>
      <c r="K74" s="1219"/>
    </row>
    <row r="75" spans="1:11" s="1171" customFormat="1" ht="15" x14ac:dyDescent="0.2">
      <c r="A75" s="1165" t="s">
        <v>753</v>
      </c>
      <c r="B75" s="1192" t="s">
        <v>1174</v>
      </c>
      <c r="C75" s="1192" t="s">
        <v>900</v>
      </c>
      <c r="D75" s="1193">
        <v>44926</v>
      </c>
      <c r="E75" s="1194">
        <v>873</v>
      </c>
      <c r="F75" s="1194">
        <v>873</v>
      </c>
      <c r="G75" s="1194">
        <v>0</v>
      </c>
      <c r="H75" s="1194">
        <v>0</v>
      </c>
      <c r="I75" s="1202"/>
      <c r="J75" s="1219"/>
      <c r="K75" s="1219"/>
    </row>
    <row r="76" spans="1:11" s="1171" customFormat="1" ht="30" x14ac:dyDescent="0.2">
      <c r="A76" s="1165" t="s">
        <v>754</v>
      </c>
      <c r="B76" s="1216" t="s">
        <v>1175</v>
      </c>
      <c r="C76" s="1216" t="s">
        <v>901</v>
      </c>
      <c r="D76" s="1196">
        <v>44926</v>
      </c>
      <c r="E76" s="1206">
        <v>873</v>
      </c>
      <c r="F76" s="1206">
        <v>873</v>
      </c>
      <c r="G76" s="1206">
        <v>0</v>
      </c>
      <c r="H76" s="1206">
        <v>0</v>
      </c>
      <c r="I76" s="1220"/>
      <c r="J76" s="1219"/>
      <c r="K76" s="1219"/>
    </row>
    <row r="77" spans="1:11" s="1171" customFormat="1" ht="15" x14ac:dyDescent="0.2">
      <c r="A77" s="1165" t="s">
        <v>819</v>
      </c>
      <c r="B77" s="1195" t="s">
        <v>902</v>
      </c>
      <c r="C77" s="572" t="s">
        <v>903</v>
      </c>
      <c r="D77" s="1200" t="s">
        <v>276</v>
      </c>
      <c r="E77" s="1194">
        <v>2400</v>
      </c>
      <c r="F77" s="1194">
        <v>2400</v>
      </c>
      <c r="G77" s="1194">
        <v>2400</v>
      </c>
      <c r="H77" s="1194">
        <v>2400</v>
      </c>
      <c r="I77" s="1220"/>
      <c r="J77" s="1219"/>
      <c r="K77" s="1219"/>
    </row>
    <row r="78" spans="1:11" s="1171" customFormat="1" ht="15" x14ac:dyDescent="0.2">
      <c r="A78" s="1165" t="s">
        <v>820</v>
      </c>
      <c r="B78" s="1204"/>
      <c r="C78" s="1204" t="s">
        <v>1062</v>
      </c>
      <c r="D78" s="1196">
        <v>44620</v>
      </c>
      <c r="E78" s="1218">
        <v>153</v>
      </c>
      <c r="F78" s="1197">
        <v>26</v>
      </c>
      <c r="G78" s="1197">
        <v>0</v>
      </c>
      <c r="H78" s="1197">
        <v>0</v>
      </c>
      <c r="I78" s="1220"/>
      <c r="J78" s="1219"/>
      <c r="K78" s="1219"/>
    </row>
    <row r="79" spans="1:11" s="1171" customFormat="1" ht="15" x14ac:dyDescent="0.2">
      <c r="A79" s="1165" t="s">
        <v>821</v>
      </c>
      <c r="B79" s="1195" t="s">
        <v>1063</v>
      </c>
      <c r="C79" s="1192" t="s">
        <v>1064</v>
      </c>
      <c r="D79" s="1196">
        <v>44926</v>
      </c>
      <c r="E79" s="1197">
        <v>991</v>
      </c>
      <c r="F79" s="1197">
        <v>991</v>
      </c>
      <c r="G79" s="1197">
        <v>0</v>
      </c>
      <c r="H79" s="1197">
        <v>0</v>
      </c>
      <c r="I79" s="1220"/>
      <c r="J79" s="1219"/>
      <c r="K79" s="1219"/>
    </row>
    <row r="80" spans="1:11" s="1171" customFormat="1" ht="15" x14ac:dyDescent="0.2">
      <c r="A80" s="1165" t="s">
        <v>1180</v>
      </c>
      <c r="B80" s="1195" t="s">
        <v>1065</v>
      </c>
      <c r="C80" s="1192" t="s">
        <v>1066</v>
      </c>
      <c r="D80" s="1196">
        <v>45077</v>
      </c>
      <c r="E80" s="1197">
        <v>848</v>
      </c>
      <c r="F80" s="1197">
        <v>848</v>
      </c>
      <c r="G80" s="1197">
        <v>353</v>
      </c>
      <c r="H80" s="1197">
        <v>0</v>
      </c>
      <c r="I80" s="1220"/>
      <c r="J80" s="1219"/>
      <c r="K80" s="1219"/>
    </row>
    <row r="81" spans="1:11" s="1171" customFormat="1" ht="15" x14ac:dyDescent="0.2">
      <c r="A81" s="1165" t="s">
        <v>1181</v>
      </c>
      <c r="B81" s="1195" t="s">
        <v>1067</v>
      </c>
      <c r="C81" s="1192" t="s">
        <v>1068</v>
      </c>
      <c r="D81" s="1196">
        <v>44227</v>
      </c>
      <c r="E81" s="1197">
        <v>238</v>
      </c>
      <c r="F81" s="1197">
        <v>0</v>
      </c>
      <c r="G81" s="1197">
        <v>0</v>
      </c>
      <c r="H81" s="1197">
        <v>0</v>
      </c>
      <c r="I81" s="1220"/>
      <c r="J81" s="1219"/>
      <c r="K81" s="1219"/>
    </row>
    <row r="82" spans="1:11" s="1171" customFormat="1" ht="15" x14ac:dyDescent="0.2">
      <c r="A82" s="1165" t="s">
        <v>1182</v>
      </c>
      <c r="B82" s="1195" t="s">
        <v>1175</v>
      </c>
      <c r="C82" s="1195" t="s">
        <v>1069</v>
      </c>
      <c r="D82" s="1205">
        <v>44530</v>
      </c>
      <c r="E82" s="1206">
        <v>839</v>
      </c>
      <c r="F82" s="1194">
        <v>0</v>
      </c>
      <c r="G82" s="1194">
        <v>0</v>
      </c>
      <c r="H82" s="1194">
        <v>0</v>
      </c>
      <c r="I82" s="1220"/>
      <c r="J82" s="1219"/>
      <c r="K82" s="1219"/>
    </row>
    <row r="83" spans="1:11" s="1171" customFormat="1" ht="15" x14ac:dyDescent="0.2">
      <c r="A83" s="1165" t="s">
        <v>1183</v>
      </c>
      <c r="B83" s="1195" t="s">
        <v>1070</v>
      </c>
      <c r="C83" s="1192" t="s">
        <v>1071</v>
      </c>
      <c r="D83" s="1196">
        <v>44377</v>
      </c>
      <c r="E83" s="1197">
        <v>9487</v>
      </c>
      <c r="F83" s="1197">
        <v>0</v>
      </c>
      <c r="G83" s="1197">
        <v>0</v>
      </c>
      <c r="H83" s="1197">
        <v>0</v>
      </c>
      <c r="I83" s="1220"/>
    </row>
    <row r="84" spans="1:11" s="1171" customFormat="1" ht="15" x14ac:dyDescent="0.2">
      <c r="A84" s="1165" t="s">
        <v>1184</v>
      </c>
      <c r="B84" s="1195" t="s">
        <v>1072</v>
      </c>
      <c r="C84" s="1195" t="s">
        <v>1176</v>
      </c>
      <c r="D84" s="1200" t="s">
        <v>1169</v>
      </c>
      <c r="E84" s="1194">
        <v>0</v>
      </c>
      <c r="F84" s="1195">
        <v>0</v>
      </c>
      <c r="G84" s="1195">
        <v>0</v>
      </c>
      <c r="H84" s="1195">
        <v>0</v>
      </c>
      <c r="I84" s="1220"/>
    </row>
    <row r="85" spans="1:11" s="1171" customFormat="1" ht="15" x14ac:dyDescent="0.2">
      <c r="A85" s="1165" t="s">
        <v>1185</v>
      </c>
      <c r="B85" s="1195" t="s">
        <v>1074</v>
      </c>
      <c r="C85" s="1195" t="s">
        <v>1177</v>
      </c>
      <c r="D85" s="1200" t="s">
        <v>1169</v>
      </c>
      <c r="E85" s="1194">
        <v>0</v>
      </c>
      <c r="F85" s="1194">
        <v>0</v>
      </c>
      <c r="G85" s="1194">
        <v>0</v>
      </c>
      <c r="H85" s="1194">
        <v>0</v>
      </c>
      <c r="I85" s="1220"/>
    </row>
    <row r="86" spans="1:11" s="1171" customFormat="1" ht="15" x14ac:dyDescent="0.2">
      <c r="A86" s="1165" t="s">
        <v>1186</v>
      </c>
      <c r="B86" s="1192" t="s">
        <v>1075</v>
      </c>
      <c r="C86" s="1192" t="s">
        <v>1178</v>
      </c>
      <c r="D86" s="1193">
        <v>44377</v>
      </c>
      <c r="E86" s="1197">
        <v>4734</v>
      </c>
      <c r="F86" s="1197">
        <v>0</v>
      </c>
      <c r="G86" s="1197">
        <v>0</v>
      </c>
      <c r="H86" s="1197">
        <v>0</v>
      </c>
      <c r="I86" s="1220"/>
    </row>
    <row r="87" spans="1:11" s="1171" customFormat="1" ht="15" x14ac:dyDescent="0.2">
      <c r="A87" s="1165" t="s">
        <v>1187</v>
      </c>
      <c r="B87" s="1195" t="s">
        <v>1076</v>
      </c>
      <c r="C87" s="1195" t="s">
        <v>1077</v>
      </c>
      <c r="D87" s="1200">
        <v>44651</v>
      </c>
      <c r="E87" s="1195">
        <v>73</v>
      </c>
      <c r="F87" s="1195">
        <v>55</v>
      </c>
      <c r="G87" s="1195">
        <v>0</v>
      </c>
      <c r="H87" s="1195">
        <v>0</v>
      </c>
      <c r="I87" s="1220"/>
    </row>
    <row r="88" spans="1:11" s="1171" customFormat="1" ht="15" x14ac:dyDescent="0.2">
      <c r="A88" s="1165" t="s">
        <v>1188</v>
      </c>
      <c r="B88" s="1192" t="s">
        <v>1078</v>
      </c>
      <c r="C88" s="1192" t="s">
        <v>1079</v>
      </c>
      <c r="D88" s="1193">
        <v>44255</v>
      </c>
      <c r="E88" s="1197">
        <v>2540</v>
      </c>
      <c r="F88" s="1192">
        <v>0</v>
      </c>
      <c r="G88" s="1192">
        <v>0</v>
      </c>
      <c r="H88" s="1192">
        <v>0</v>
      </c>
      <c r="I88" s="1221"/>
    </row>
    <row r="89" spans="1:11" s="1171" customFormat="1" ht="15" x14ac:dyDescent="0.2">
      <c r="A89" s="1165" t="s">
        <v>1189</v>
      </c>
      <c r="B89" s="1192" t="s">
        <v>1080</v>
      </c>
      <c r="C89" s="1195" t="s">
        <v>1081</v>
      </c>
      <c r="D89" s="1200">
        <v>44240</v>
      </c>
      <c r="E89" s="1194">
        <v>2152</v>
      </c>
      <c r="F89" s="1195">
        <v>0</v>
      </c>
      <c r="G89" s="1195">
        <v>0</v>
      </c>
      <c r="H89" s="1195">
        <v>0</v>
      </c>
      <c r="I89" s="1220"/>
    </row>
    <row r="90" spans="1:11" s="1171" customFormat="1" ht="15" x14ac:dyDescent="0.2">
      <c r="A90" s="1165" t="s">
        <v>1190</v>
      </c>
      <c r="B90" s="1208"/>
      <c r="C90" s="1192" t="s">
        <v>1082</v>
      </c>
      <c r="D90" s="1215" t="s">
        <v>276</v>
      </c>
      <c r="E90" s="1197">
        <v>2000</v>
      </c>
      <c r="F90" s="1197">
        <v>2000</v>
      </c>
      <c r="G90" s="1197">
        <v>2000</v>
      </c>
      <c r="H90" s="1197">
        <v>2000</v>
      </c>
      <c r="I90" s="1222"/>
    </row>
    <row r="91" spans="1:11" s="1171" customFormat="1" ht="15" x14ac:dyDescent="0.2">
      <c r="A91" s="1165" t="s">
        <v>1191</v>
      </c>
      <c r="B91" s="1208"/>
      <c r="C91" s="1192" t="s">
        <v>1083</v>
      </c>
      <c r="D91" s="1208"/>
      <c r="E91" s="1197">
        <v>15240</v>
      </c>
      <c r="F91" s="1197">
        <v>15240</v>
      </c>
      <c r="G91" s="1197">
        <v>15240</v>
      </c>
      <c r="H91" s="1197">
        <v>15240</v>
      </c>
      <c r="I91" s="1222"/>
    </row>
    <row r="92" spans="1:11" s="1171" customFormat="1" ht="15" x14ac:dyDescent="0.2">
      <c r="A92" s="1165" t="s">
        <v>1192</v>
      </c>
      <c r="B92" s="1192"/>
      <c r="C92" s="1192" t="s">
        <v>1084</v>
      </c>
      <c r="D92" s="1192"/>
      <c r="E92" s="1197">
        <v>24500</v>
      </c>
      <c r="F92" s="1197">
        <v>24500</v>
      </c>
      <c r="G92" s="1197">
        <v>24500</v>
      </c>
      <c r="H92" s="1197">
        <v>24500</v>
      </c>
    </row>
    <row r="93" spans="1:11" s="1171" customFormat="1" ht="15" x14ac:dyDescent="0.2">
      <c r="A93" s="1165" t="s">
        <v>1193</v>
      </c>
      <c r="B93" s="1192" t="s">
        <v>1085</v>
      </c>
      <c r="C93" s="1192" t="s">
        <v>1179</v>
      </c>
      <c r="D93" s="1193">
        <v>44286</v>
      </c>
      <c r="E93" s="1197">
        <v>415</v>
      </c>
      <c r="F93" s="1197">
        <v>0</v>
      </c>
      <c r="G93" s="1197">
        <v>0</v>
      </c>
      <c r="H93" s="1197">
        <v>0</v>
      </c>
    </row>
    <row r="94" spans="1:11" s="1224" customFormat="1" ht="14.25" x14ac:dyDescent="0.2">
      <c r="A94" s="1223"/>
      <c r="E94" s="1225">
        <f>SUM(E12:E93)</f>
        <v>371988</v>
      </c>
      <c r="F94" s="1225">
        <f>SUM(F12:F93)</f>
        <v>310546</v>
      </c>
      <c r="G94" s="1225">
        <f>SUM(G12:G93)</f>
        <v>299075</v>
      </c>
      <c r="H94" s="1225">
        <f>SUM(H12:H93)</f>
        <v>298722</v>
      </c>
    </row>
    <row r="95" spans="1:11" ht="15" x14ac:dyDescent="0.25">
      <c r="A95" s="760"/>
    </row>
    <row r="96" spans="1:11" ht="15" x14ac:dyDescent="0.25">
      <c r="A96" s="760"/>
      <c r="B96" s="761"/>
      <c r="C96" s="761"/>
      <c r="D96" s="761"/>
      <c r="E96" s="759"/>
      <c r="F96" s="759"/>
      <c r="G96" s="759"/>
      <c r="H96" s="759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232" customWidth="1"/>
    <col min="2" max="2" width="27.7109375" style="244" customWidth="1"/>
    <col min="3" max="3" width="47.85546875" style="244" customWidth="1"/>
    <col min="4" max="4" width="9.140625" style="233"/>
    <col min="5" max="5" width="8.7109375" style="244" bestFit="1" customWidth="1"/>
    <col min="6" max="6" width="8.42578125" style="244" bestFit="1" customWidth="1"/>
    <col min="7" max="7" width="8.7109375" style="244" customWidth="1"/>
    <col min="8" max="8" width="8.85546875" style="244" customWidth="1"/>
    <col min="9" max="9" width="9.140625" style="244"/>
    <col min="10" max="16384" width="9.140625" style="235"/>
  </cols>
  <sheetData>
    <row r="1" spans="1:11" ht="14.1" customHeight="1" x14ac:dyDescent="0.25">
      <c r="C1" s="1655" t="s">
        <v>146</v>
      </c>
      <c r="D1" s="1655"/>
      <c r="E1" s="1655"/>
      <c r="F1" s="1655"/>
      <c r="G1" s="1655"/>
      <c r="H1" s="1655"/>
    </row>
    <row r="2" spans="1:11" ht="20.100000000000001" customHeight="1" x14ac:dyDescent="0.25">
      <c r="A2" s="1639" t="s">
        <v>260</v>
      </c>
      <c r="B2" s="1656"/>
      <c r="C2" s="1656"/>
      <c r="D2" s="1656"/>
      <c r="E2" s="1656"/>
      <c r="F2" s="1656"/>
      <c r="G2" s="1656"/>
      <c r="H2" s="1656"/>
    </row>
    <row r="3" spans="1:11" ht="14.1" customHeight="1" x14ac:dyDescent="0.25">
      <c r="A3" s="1639" t="s">
        <v>261</v>
      </c>
      <c r="B3" s="1656"/>
      <c r="C3" s="1656"/>
      <c r="D3" s="1656"/>
      <c r="E3" s="1656"/>
      <c r="F3" s="1656"/>
      <c r="G3" s="1656"/>
      <c r="H3" s="1656"/>
    </row>
    <row r="4" spans="1:11" ht="14.1" customHeight="1" x14ac:dyDescent="0.25">
      <c r="A4" s="1640" t="s">
        <v>52</v>
      </c>
      <c r="B4" s="1657"/>
      <c r="C4" s="1657"/>
      <c r="D4" s="1657"/>
      <c r="E4" s="1657"/>
      <c r="F4" s="1657"/>
      <c r="G4" s="1657"/>
      <c r="H4" s="1657"/>
    </row>
    <row r="5" spans="1:11" ht="14.1" customHeight="1" x14ac:dyDescent="0.25">
      <c r="A5" s="231"/>
      <c r="B5" s="232"/>
      <c r="C5" s="232"/>
      <c r="D5" s="232"/>
      <c r="E5" s="232"/>
      <c r="F5" s="232"/>
      <c r="G5" s="232"/>
      <c r="H5" s="232"/>
    </row>
    <row r="6" spans="1:11" ht="14.1" customHeight="1" x14ac:dyDescent="0.25">
      <c r="A6" s="1648"/>
      <c r="B6" s="234" t="s">
        <v>54</v>
      </c>
      <c r="C6" s="234" t="s">
        <v>55</v>
      </c>
      <c r="D6" s="234" t="s">
        <v>56</v>
      </c>
      <c r="E6" s="234" t="s">
        <v>57</v>
      </c>
      <c r="F6" s="234" t="s">
        <v>411</v>
      </c>
      <c r="G6" s="234" t="s">
        <v>412</v>
      </c>
      <c r="H6" s="234" t="s">
        <v>413</v>
      </c>
      <c r="I6" s="234" t="s">
        <v>514</v>
      </c>
    </row>
    <row r="7" spans="1:11" s="274" customFormat="1" ht="13.5" customHeight="1" x14ac:dyDescent="0.25">
      <c r="A7" s="1648"/>
      <c r="B7" s="1654" t="s">
        <v>262</v>
      </c>
      <c r="C7" s="1658" t="s">
        <v>263</v>
      </c>
      <c r="D7" s="1658" t="s">
        <v>264</v>
      </c>
      <c r="E7" s="1652" t="s">
        <v>265</v>
      </c>
      <c r="F7" s="1653"/>
      <c r="G7" s="1653"/>
      <c r="H7" s="1653"/>
      <c r="I7" s="1654"/>
      <c r="J7" s="273"/>
      <c r="K7" s="273"/>
    </row>
    <row r="8" spans="1:11" s="274" customFormat="1" ht="13.5" customHeight="1" x14ac:dyDescent="0.25">
      <c r="A8" s="1648"/>
      <c r="B8" s="1654"/>
      <c r="C8" s="1658"/>
      <c r="D8" s="1658"/>
      <c r="E8" s="275" t="s">
        <v>266</v>
      </c>
      <c r="F8" s="275" t="s">
        <v>267</v>
      </c>
      <c r="G8" s="275" t="s">
        <v>268</v>
      </c>
      <c r="H8" s="276" t="s">
        <v>269</v>
      </c>
      <c r="I8" s="275" t="s">
        <v>144</v>
      </c>
      <c r="J8" s="277"/>
      <c r="K8" s="277"/>
    </row>
    <row r="9" spans="1:11" s="274" customFormat="1" ht="13.5" customHeight="1" x14ac:dyDescent="0.25">
      <c r="A9" s="242" t="s">
        <v>420</v>
      </c>
      <c r="B9" s="278" t="s">
        <v>270</v>
      </c>
      <c r="C9" s="279"/>
      <c r="D9" s="280"/>
      <c r="E9" s="279"/>
      <c r="F9" s="279"/>
      <c r="G9" s="279"/>
      <c r="H9" s="279"/>
      <c r="I9" s="230"/>
    </row>
    <row r="10" spans="1:11" ht="13.5" customHeight="1" x14ac:dyDescent="0.25">
      <c r="A10" s="242" t="s">
        <v>428</v>
      </c>
      <c r="B10" s="281" t="s">
        <v>271</v>
      </c>
    </row>
    <row r="11" spans="1:11" ht="13.5" customHeight="1" x14ac:dyDescent="0.25">
      <c r="A11" s="242" t="s">
        <v>429</v>
      </c>
      <c r="B11" s="264" t="s">
        <v>272</v>
      </c>
      <c r="C11" s="265" t="s">
        <v>273</v>
      </c>
      <c r="D11" s="266"/>
      <c r="E11" s="265"/>
      <c r="F11" s="265"/>
      <c r="G11" s="265"/>
      <c r="H11" s="265"/>
    </row>
    <row r="12" spans="1:11" ht="13.5" customHeight="1" x14ac:dyDescent="0.25">
      <c r="A12" s="242" t="s">
        <v>430</v>
      </c>
      <c r="B12" s="264" t="s">
        <v>274</v>
      </c>
      <c r="C12" s="265" t="s">
        <v>275</v>
      </c>
      <c r="D12" s="233" t="s">
        <v>276</v>
      </c>
      <c r="E12" s="267">
        <v>300</v>
      </c>
      <c r="F12" s="267">
        <v>300</v>
      </c>
      <c r="G12" s="267">
        <v>300</v>
      </c>
      <c r="H12" s="267">
        <v>300</v>
      </c>
    </row>
    <row r="13" spans="1:11" ht="13.5" customHeight="1" x14ac:dyDescent="0.25">
      <c r="A13" s="242" t="s">
        <v>431</v>
      </c>
      <c r="B13" s="243" t="s">
        <v>277</v>
      </c>
      <c r="C13" s="244" t="s">
        <v>278</v>
      </c>
      <c r="D13" s="233" t="s">
        <v>276</v>
      </c>
      <c r="E13" s="241">
        <v>100</v>
      </c>
      <c r="F13" s="241">
        <v>100</v>
      </c>
      <c r="G13" s="241">
        <v>100</v>
      </c>
      <c r="H13" s="241">
        <v>100</v>
      </c>
      <c r="I13" s="244">
        <v>100</v>
      </c>
    </row>
    <row r="14" spans="1:11" ht="13.5" customHeight="1" x14ac:dyDescent="0.25">
      <c r="A14" s="242" t="s">
        <v>432</v>
      </c>
      <c r="B14" s="243" t="s">
        <v>279</v>
      </c>
      <c r="C14" s="244" t="s">
        <v>280</v>
      </c>
      <c r="D14" s="233" t="s">
        <v>276</v>
      </c>
      <c r="E14" s="241">
        <v>24554</v>
      </c>
      <c r="F14" s="241">
        <v>19393</v>
      </c>
      <c r="G14" s="241"/>
      <c r="H14" s="241">
        <v>24241</v>
      </c>
      <c r="I14" s="244">
        <v>24250</v>
      </c>
    </row>
    <row r="15" spans="1:11" ht="13.5" customHeight="1" x14ac:dyDescent="0.25">
      <c r="A15" s="242" t="s">
        <v>433</v>
      </c>
      <c r="B15" s="243" t="s">
        <v>281</v>
      </c>
      <c r="C15" s="244" t="s">
        <v>282</v>
      </c>
      <c r="D15" s="233" t="s">
        <v>276</v>
      </c>
      <c r="E15" s="241"/>
      <c r="F15" s="241"/>
      <c r="G15" s="241"/>
      <c r="H15" s="241"/>
    </row>
    <row r="16" spans="1:11" ht="13.5" customHeight="1" x14ac:dyDescent="0.25">
      <c r="A16" s="242" t="s">
        <v>434</v>
      </c>
      <c r="B16" s="243" t="s">
        <v>283</v>
      </c>
      <c r="C16" s="244" t="s">
        <v>284</v>
      </c>
      <c r="D16" s="233" t="s">
        <v>276</v>
      </c>
      <c r="E16" s="241">
        <v>17280</v>
      </c>
      <c r="F16" s="241">
        <v>17280</v>
      </c>
      <c r="G16" s="241">
        <v>17280</v>
      </c>
      <c r="H16" s="241">
        <v>17280</v>
      </c>
      <c r="I16" s="244">
        <v>17280</v>
      </c>
    </row>
    <row r="17" spans="1:13" ht="13.5" customHeight="1" x14ac:dyDescent="0.25">
      <c r="A17" s="242" t="s">
        <v>435</v>
      </c>
      <c r="B17" s="243" t="s">
        <v>285</v>
      </c>
      <c r="C17" s="244" t="s">
        <v>286</v>
      </c>
      <c r="D17" s="233" t="s">
        <v>276</v>
      </c>
      <c r="E17" s="241">
        <v>32739</v>
      </c>
      <c r="F17" s="241">
        <v>25858</v>
      </c>
      <c r="G17" s="241"/>
      <c r="H17" s="241">
        <v>27321</v>
      </c>
      <c r="I17" s="244">
        <v>27350</v>
      </c>
    </row>
    <row r="18" spans="1:13" ht="13.5" customHeight="1" x14ac:dyDescent="0.25">
      <c r="A18" s="242" t="s">
        <v>464</v>
      </c>
      <c r="B18" s="243"/>
      <c r="C18" s="244" t="s">
        <v>287</v>
      </c>
      <c r="D18" s="233" t="s">
        <v>276</v>
      </c>
      <c r="E18" s="241"/>
      <c r="F18" s="241"/>
      <c r="G18" s="241"/>
      <c r="H18" s="241"/>
    </row>
    <row r="19" spans="1:13" ht="13.5" customHeight="1" x14ac:dyDescent="0.25">
      <c r="A19" s="242" t="s">
        <v>465</v>
      </c>
      <c r="B19" s="243"/>
      <c r="C19" s="244" t="s">
        <v>288</v>
      </c>
      <c r="D19" s="233" t="s">
        <v>276</v>
      </c>
      <c r="E19" s="241">
        <v>23050</v>
      </c>
      <c r="F19" s="241">
        <v>23050</v>
      </c>
      <c r="G19" s="241">
        <v>23050</v>
      </c>
      <c r="H19" s="241">
        <v>23050</v>
      </c>
      <c r="I19" s="244">
        <v>23050</v>
      </c>
    </row>
    <row r="20" spans="1:13" ht="18" customHeight="1" x14ac:dyDescent="0.25">
      <c r="A20" s="242" t="s">
        <v>466</v>
      </c>
      <c r="B20" s="243" t="s">
        <v>289</v>
      </c>
      <c r="C20" s="244" t="s">
        <v>290</v>
      </c>
      <c r="D20" s="233" t="s">
        <v>276</v>
      </c>
      <c r="E20" s="241">
        <v>9</v>
      </c>
      <c r="F20" s="241">
        <v>9</v>
      </c>
      <c r="G20" s="241">
        <v>9</v>
      </c>
      <c r="H20" s="241">
        <v>9</v>
      </c>
      <c r="I20" s="244">
        <v>9</v>
      </c>
    </row>
    <row r="21" spans="1:13" ht="13.5" customHeight="1" x14ac:dyDescent="0.25">
      <c r="A21" s="242" t="s">
        <v>467</v>
      </c>
      <c r="B21" s="243" t="s">
        <v>291</v>
      </c>
      <c r="C21" s="244" t="s">
        <v>292</v>
      </c>
      <c r="D21" s="233" t="s">
        <v>276</v>
      </c>
      <c r="E21" s="241">
        <v>50</v>
      </c>
      <c r="F21" s="241">
        <v>50</v>
      </c>
      <c r="G21" s="241">
        <v>50</v>
      </c>
      <c r="H21" s="241">
        <v>100</v>
      </c>
      <c r="I21" s="244">
        <v>100</v>
      </c>
    </row>
    <row r="22" spans="1:13" ht="21" customHeight="1" x14ac:dyDescent="0.25">
      <c r="A22" s="242" t="s">
        <v>468</v>
      </c>
      <c r="B22" s="243" t="s">
        <v>293</v>
      </c>
      <c r="C22" s="244" t="s">
        <v>294</v>
      </c>
      <c r="D22" s="245" t="s">
        <v>276</v>
      </c>
      <c r="E22" s="241">
        <v>875</v>
      </c>
      <c r="F22" s="241">
        <v>875</v>
      </c>
      <c r="G22" s="241">
        <v>875</v>
      </c>
      <c r="H22" s="241">
        <v>875</v>
      </c>
      <c r="I22" s="244">
        <v>875</v>
      </c>
    </row>
    <row r="23" spans="1:13" s="237" customFormat="1" ht="30" x14ac:dyDescent="0.25">
      <c r="A23" s="242" t="s">
        <v>469</v>
      </c>
      <c r="B23" s="246" t="s">
        <v>295</v>
      </c>
      <c r="C23" s="268" t="s">
        <v>296</v>
      </c>
      <c r="D23" s="248" t="s">
        <v>276</v>
      </c>
      <c r="E23" s="269">
        <v>129</v>
      </c>
      <c r="F23" s="269">
        <v>129</v>
      </c>
      <c r="G23" s="269">
        <v>129</v>
      </c>
      <c r="H23" s="269">
        <v>193</v>
      </c>
      <c r="I23" s="254">
        <v>193</v>
      </c>
      <c r="J23" s="261"/>
      <c r="K23" s="270"/>
      <c r="M23" s="271"/>
    </row>
    <row r="24" spans="1:13" ht="17.25" customHeight="1" x14ac:dyDescent="0.25">
      <c r="A24" s="242" t="s">
        <v>470</v>
      </c>
      <c r="B24" s="243" t="s">
        <v>95</v>
      </c>
      <c r="C24" s="244" t="s">
        <v>297</v>
      </c>
      <c r="D24" s="245" t="s">
        <v>276</v>
      </c>
      <c r="E24" s="241">
        <v>125</v>
      </c>
      <c r="F24" s="241">
        <v>125</v>
      </c>
      <c r="G24" s="241">
        <v>125</v>
      </c>
      <c r="H24" s="241">
        <v>147</v>
      </c>
      <c r="I24" s="244">
        <v>147</v>
      </c>
    </row>
    <row r="25" spans="1:13" ht="15.75" customHeight="1" x14ac:dyDescent="0.25">
      <c r="A25" s="242" t="s">
        <v>471</v>
      </c>
      <c r="B25" s="243"/>
      <c r="C25" s="244" t="s">
        <v>298</v>
      </c>
      <c r="D25" s="245" t="s">
        <v>276</v>
      </c>
      <c r="E25" s="241">
        <v>54</v>
      </c>
      <c r="F25" s="241">
        <v>54</v>
      </c>
      <c r="G25" s="241">
        <v>54</v>
      </c>
      <c r="H25" s="241">
        <v>54</v>
      </c>
      <c r="I25" s="244">
        <v>54</v>
      </c>
    </row>
    <row r="26" spans="1:13" ht="13.5" customHeight="1" x14ac:dyDescent="0.25">
      <c r="A26" s="242" t="s">
        <v>472</v>
      </c>
      <c r="B26" s="243" t="s">
        <v>299</v>
      </c>
      <c r="C26" s="244" t="s">
        <v>300</v>
      </c>
      <c r="D26" s="245" t="s">
        <v>276</v>
      </c>
      <c r="E26" s="241">
        <v>100</v>
      </c>
      <c r="F26" s="241">
        <v>100</v>
      </c>
      <c r="G26" s="241">
        <v>100</v>
      </c>
      <c r="H26" s="241">
        <v>100</v>
      </c>
      <c r="I26" s="244">
        <v>100</v>
      </c>
    </row>
    <row r="27" spans="1:13" ht="13.5" customHeight="1" x14ac:dyDescent="0.25">
      <c r="A27" s="242" t="s">
        <v>473</v>
      </c>
      <c r="B27" s="243" t="s">
        <v>301</v>
      </c>
      <c r="C27" s="244" t="s">
        <v>302</v>
      </c>
      <c r="D27" s="245" t="s">
        <v>276</v>
      </c>
      <c r="E27" s="241">
        <v>1575</v>
      </c>
      <c r="F27" s="241">
        <v>1575</v>
      </c>
      <c r="G27" s="241">
        <v>1575</v>
      </c>
      <c r="H27" s="241">
        <v>1575</v>
      </c>
      <c r="I27" s="244">
        <v>1575</v>
      </c>
    </row>
    <row r="28" spans="1:13" ht="13.5" customHeight="1" x14ac:dyDescent="0.25">
      <c r="A28" s="242" t="s">
        <v>474</v>
      </c>
      <c r="B28" s="243" t="s">
        <v>303</v>
      </c>
      <c r="C28" s="244" t="s">
        <v>304</v>
      </c>
      <c r="D28" s="245" t="s">
        <v>276</v>
      </c>
      <c r="E28" s="241">
        <v>60</v>
      </c>
      <c r="F28" s="241">
        <v>60</v>
      </c>
      <c r="G28" s="241">
        <v>60</v>
      </c>
      <c r="H28" s="241">
        <v>60</v>
      </c>
      <c r="I28" s="244">
        <v>60</v>
      </c>
    </row>
    <row r="29" spans="1:13" ht="13.5" customHeight="1" x14ac:dyDescent="0.25">
      <c r="A29" s="242" t="s">
        <v>475</v>
      </c>
      <c r="B29" s="243" t="s">
        <v>305</v>
      </c>
      <c r="C29" s="244" t="s">
        <v>306</v>
      </c>
      <c r="D29" s="233" t="s">
        <v>276</v>
      </c>
      <c r="E29" s="241">
        <v>2900</v>
      </c>
      <c r="F29" s="241">
        <v>2900</v>
      </c>
      <c r="G29" s="241">
        <v>2900</v>
      </c>
      <c r="H29" s="241">
        <v>2000</v>
      </c>
      <c r="I29" s="244">
        <v>2000</v>
      </c>
    </row>
    <row r="30" spans="1:13" ht="18" customHeight="1" x14ac:dyDescent="0.25">
      <c r="A30" s="242" t="s">
        <v>476</v>
      </c>
      <c r="B30" s="246" t="s">
        <v>307</v>
      </c>
      <c r="C30" s="247" t="s">
        <v>308</v>
      </c>
      <c r="D30" s="248" t="s">
        <v>276</v>
      </c>
      <c r="E30" s="249">
        <v>383</v>
      </c>
      <c r="F30" s="249">
        <v>383</v>
      </c>
      <c r="G30" s="249">
        <v>383</v>
      </c>
      <c r="H30" s="249">
        <v>250</v>
      </c>
      <c r="I30" s="244">
        <v>250</v>
      </c>
    </row>
    <row r="31" spans="1:13" ht="18" customHeight="1" x14ac:dyDescent="0.25">
      <c r="A31" s="242" t="s">
        <v>477</v>
      </c>
      <c r="B31" s="246"/>
      <c r="C31" s="247" t="s">
        <v>96</v>
      </c>
      <c r="D31" s="248"/>
      <c r="E31" s="249"/>
      <c r="F31" s="249"/>
      <c r="G31" s="249"/>
      <c r="H31" s="249">
        <v>2980</v>
      </c>
      <c r="I31" s="244">
        <v>2980</v>
      </c>
    </row>
    <row r="32" spans="1:13" ht="18" customHeight="1" x14ac:dyDescent="0.25">
      <c r="A32" s="242" t="s">
        <v>478</v>
      </c>
      <c r="B32" s="246" t="s">
        <v>97</v>
      </c>
      <c r="C32" s="247" t="s">
        <v>98</v>
      </c>
      <c r="D32" s="248" t="s">
        <v>276</v>
      </c>
      <c r="E32" s="249"/>
      <c r="F32" s="249"/>
      <c r="G32" s="249">
        <v>248</v>
      </c>
      <c r="H32" s="249">
        <v>248</v>
      </c>
      <c r="I32" s="244">
        <v>248</v>
      </c>
    </row>
    <row r="33" spans="1:13" ht="15.75" x14ac:dyDescent="0.25">
      <c r="A33" s="242" t="s">
        <v>479</v>
      </c>
      <c r="B33" s="244" t="s">
        <v>309</v>
      </c>
      <c r="C33" s="244" t="s">
        <v>310</v>
      </c>
      <c r="D33" s="233" t="s">
        <v>311</v>
      </c>
      <c r="E33" s="244">
        <v>1936</v>
      </c>
      <c r="F33" s="244">
        <v>1718</v>
      </c>
      <c r="G33" s="244">
        <v>1718</v>
      </c>
      <c r="H33" s="244">
        <v>1650</v>
      </c>
      <c r="I33" s="244">
        <v>1650</v>
      </c>
    </row>
    <row r="34" spans="1:13" ht="17.25" customHeight="1" x14ac:dyDescent="0.25">
      <c r="A34" s="242" t="s">
        <v>488</v>
      </c>
      <c r="B34" s="243" t="s">
        <v>312</v>
      </c>
      <c r="C34" s="244" t="s">
        <v>313</v>
      </c>
      <c r="D34" s="233" t="s">
        <v>276</v>
      </c>
      <c r="E34" s="241">
        <v>2500</v>
      </c>
      <c r="F34" s="241">
        <v>2500</v>
      </c>
      <c r="G34" s="241">
        <v>2500</v>
      </c>
      <c r="H34" s="241">
        <v>2500</v>
      </c>
      <c r="I34" s="244">
        <v>2500</v>
      </c>
    </row>
    <row r="35" spans="1:13" ht="20.25" customHeight="1" x14ac:dyDescent="0.25">
      <c r="A35" s="242" t="s">
        <v>489</v>
      </c>
      <c r="B35" s="243" t="s">
        <v>314</v>
      </c>
      <c r="C35" s="244" t="s">
        <v>315</v>
      </c>
      <c r="D35" s="245">
        <v>42124</v>
      </c>
      <c r="E35" s="241">
        <v>1250</v>
      </c>
      <c r="F35" s="241">
        <v>1250</v>
      </c>
      <c r="G35" s="257">
        <v>1250</v>
      </c>
      <c r="H35" s="257">
        <v>312</v>
      </c>
    </row>
    <row r="36" spans="1:13" ht="13.5" customHeight="1" x14ac:dyDescent="0.25">
      <c r="A36" s="242" t="s">
        <v>490</v>
      </c>
      <c r="B36" s="243"/>
      <c r="C36" s="244" t="s">
        <v>316</v>
      </c>
      <c r="D36" s="233" t="s">
        <v>276</v>
      </c>
      <c r="E36" s="241">
        <v>200</v>
      </c>
      <c r="F36" s="241">
        <v>200</v>
      </c>
      <c r="G36" s="241">
        <v>258</v>
      </c>
      <c r="H36" s="241">
        <v>258</v>
      </c>
      <c r="I36" s="244">
        <v>258</v>
      </c>
    </row>
    <row r="37" spans="1:13" ht="13.5" customHeight="1" x14ac:dyDescent="0.25">
      <c r="A37" s="242" t="s">
        <v>491</v>
      </c>
      <c r="B37" s="243" t="s">
        <v>317</v>
      </c>
      <c r="C37" s="244" t="s">
        <v>318</v>
      </c>
      <c r="D37" s="233" t="s">
        <v>276</v>
      </c>
      <c r="E37" s="241">
        <v>994</v>
      </c>
      <c r="F37" s="241">
        <v>994</v>
      </c>
      <c r="G37" s="241">
        <v>994</v>
      </c>
      <c r="H37" s="241">
        <v>994</v>
      </c>
      <c r="I37" s="244">
        <v>971</v>
      </c>
    </row>
    <row r="38" spans="1:13" ht="13.5" customHeight="1" x14ac:dyDescent="0.25">
      <c r="A38" s="242" t="s">
        <v>492</v>
      </c>
      <c r="B38" s="243" t="s">
        <v>99</v>
      </c>
      <c r="C38" s="244" t="s">
        <v>100</v>
      </c>
      <c r="D38" s="233" t="s">
        <v>276</v>
      </c>
      <c r="E38" s="241">
        <v>750</v>
      </c>
      <c r="F38" s="241">
        <v>750</v>
      </c>
      <c r="G38" s="241">
        <v>762</v>
      </c>
      <c r="H38" s="241">
        <v>762</v>
      </c>
      <c r="I38" s="244">
        <v>762</v>
      </c>
    </row>
    <row r="39" spans="1:13" ht="15.75" x14ac:dyDescent="0.25">
      <c r="A39" s="242" t="s">
        <v>493</v>
      </c>
      <c r="B39" s="243" t="s">
        <v>319</v>
      </c>
      <c r="C39" s="244" t="s">
        <v>320</v>
      </c>
      <c r="D39" s="245" t="s">
        <v>276</v>
      </c>
      <c r="E39" s="233">
        <v>330</v>
      </c>
      <c r="F39" s="244">
        <v>330</v>
      </c>
      <c r="G39" s="244">
        <v>330</v>
      </c>
      <c r="H39" s="244">
        <v>330</v>
      </c>
      <c r="I39" s="244">
        <v>330</v>
      </c>
      <c r="K39" s="258"/>
      <c r="M39" s="236"/>
    </row>
    <row r="40" spans="1:13" ht="15.75" x14ac:dyDescent="0.25">
      <c r="A40" s="242" t="s">
        <v>494</v>
      </c>
      <c r="B40" s="243" t="s">
        <v>321</v>
      </c>
      <c r="C40" s="244" t="s">
        <v>322</v>
      </c>
      <c r="D40" s="245" t="s">
        <v>276</v>
      </c>
      <c r="E40" s="233">
        <v>930</v>
      </c>
      <c r="F40" s="244">
        <v>930</v>
      </c>
      <c r="G40" s="244">
        <v>930</v>
      </c>
      <c r="H40" s="244">
        <v>930</v>
      </c>
      <c r="I40" s="244">
        <v>930</v>
      </c>
      <c r="K40" s="258"/>
      <c r="M40" s="236"/>
    </row>
    <row r="41" spans="1:13" ht="15.75" x14ac:dyDescent="0.25">
      <c r="A41" s="242" t="s">
        <v>495</v>
      </c>
      <c r="B41" s="243" t="s">
        <v>101</v>
      </c>
      <c r="C41" s="244" t="s">
        <v>102</v>
      </c>
      <c r="D41" s="245" t="s">
        <v>276</v>
      </c>
      <c r="E41" s="233"/>
      <c r="G41" s="244">
        <v>823</v>
      </c>
      <c r="H41" s="244">
        <v>823</v>
      </c>
      <c r="I41" s="244">
        <v>823</v>
      </c>
      <c r="K41" s="258"/>
      <c r="M41" s="236"/>
    </row>
    <row r="42" spans="1:13" ht="14.1" customHeight="1" x14ac:dyDescent="0.25">
      <c r="A42" s="242" t="s">
        <v>496</v>
      </c>
      <c r="B42" s="244" t="s">
        <v>323</v>
      </c>
      <c r="C42" s="244" t="s">
        <v>324</v>
      </c>
      <c r="D42" s="233" t="s">
        <v>276</v>
      </c>
      <c r="E42" s="244">
        <v>16</v>
      </c>
      <c r="F42" s="244">
        <v>16</v>
      </c>
      <c r="G42" s="244">
        <v>16</v>
      </c>
      <c r="H42" s="244">
        <v>16</v>
      </c>
      <c r="I42" s="244">
        <v>16</v>
      </c>
    </row>
    <row r="43" spans="1:13" s="237" customFormat="1" ht="30" x14ac:dyDescent="0.25">
      <c r="A43" s="242" t="s">
        <v>545</v>
      </c>
      <c r="B43" s="250" t="s">
        <v>325</v>
      </c>
      <c r="C43" s="259" t="s">
        <v>326</v>
      </c>
      <c r="D43" s="252" t="s">
        <v>276</v>
      </c>
      <c r="E43" s="260">
        <v>40</v>
      </c>
      <c r="F43" s="260">
        <v>40</v>
      </c>
      <c r="G43" s="260">
        <v>40</v>
      </c>
      <c r="H43" s="260">
        <v>40</v>
      </c>
      <c r="I43" s="254">
        <v>40</v>
      </c>
      <c r="J43" s="261"/>
      <c r="K43" s="262"/>
      <c r="M43" s="238"/>
    </row>
    <row r="44" spans="1:13" s="237" customFormat="1" ht="18" customHeight="1" x14ac:dyDescent="0.25">
      <c r="A44" s="242" t="s">
        <v>546</v>
      </c>
      <c r="B44" s="250" t="s">
        <v>327</v>
      </c>
      <c r="C44" s="259" t="s">
        <v>328</v>
      </c>
      <c r="D44" s="252" t="s">
        <v>276</v>
      </c>
      <c r="E44" s="260">
        <v>994</v>
      </c>
      <c r="F44" s="260">
        <v>994</v>
      </c>
      <c r="G44" s="260">
        <v>994</v>
      </c>
      <c r="H44" s="254">
        <v>994</v>
      </c>
      <c r="I44" s="254">
        <v>994</v>
      </c>
      <c r="J44" s="261"/>
      <c r="K44" s="262"/>
      <c r="M44" s="238"/>
    </row>
    <row r="45" spans="1:13" s="237" customFormat="1" ht="15.75" x14ac:dyDescent="0.25">
      <c r="A45" s="242" t="s">
        <v>547</v>
      </c>
      <c r="B45" s="250" t="s">
        <v>329</v>
      </c>
      <c r="C45" s="259" t="s">
        <v>330</v>
      </c>
      <c r="D45" s="252" t="s">
        <v>276</v>
      </c>
      <c r="E45" s="260">
        <v>176</v>
      </c>
      <c r="F45" s="260">
        <v>176</v>
      </c>
      <c r="G45" s="260">
        <v>176</v>
      </c>
      <c r="H45" s="254">
        <v>176</v>
      </c>
      <c r="I45" s="254">
        <v>176</v>
      </c>
      <c r="J45" s="261"/>
      <c r="K45" s="262"/>
      <c r="M45" s="238"/>
    </row>
    <row r="46" spans="1:13" ht="13.5" customHeight="1" x14ac:dyDescent="0.25">
      <c r="A46" s="242" t="s">
        <v>548</v>
      </c>
      <c r="B46" s="246" t="s">
        <v>331</v>
      </c>
      <c r="C46" s="247" t="s">
        <v>332</v>
      </c>
      <c r="D46" s="248" t="s">
        <v>276</v>
      </c>
      <c r="E46" s="249">
        <v>199</v>
      </c>
      <c r="F46" s="249">
        <v>199</v>
      </c>
      <c r="G46" s="242">
        <v>199</v>
      </c>
      <c r="H46" s="249">
        <v>199</v>
      </c>
      <c r="I46" s="244">
        <v>199</v>
      </c>
    </row>
    <row r="47" spans="1:13" ht="13.5" customHeight="1" x14ac:dyDescent="0.25">
      <c r="A47" s="242" t="s">
        <v>103</v>
      </c>
      <c r="B47" s="246" t="s">
        <v>333</v>
      </c>
      <c r="C47" s="247" t="s">
        <v>334</v>
      </c>
      <c r="D47" s="248" t="s">
        <v>276</v>
      </c>
      <c r="E47" s="249">
        <v>1863</v>
      </c>
      <c r="F47" s="249">
        <v>1863</v>
      </c>
      <c r="G47" s="249">
        <v>1863</v>
      </c>
      <c r="H47" s="249">
        <v>1863</v>
      </c>
      <c r="I47" s="244">
        <v>1900</v>
      </c>
    </row>
    <row r="48" spans="1:13" ht="13.5" customHeight="1" x14ac:dyDescent="0.25">
      <c r="A48" s="242" t="s">
        <v>573</v>
      </c>
      <c r="B48" s="246" t="s">
        <v>104</v>
      </c>
      <c r="C48" s="247" t="s">
        <v>105</v>
      </c>
      <c r="D48" s="248" t="s">
        <v>276</v>
      </c>
      <c r="E48" s="249"/>
      <c r="F48" s="249"/>
      <c r="G48" s="249">
        <v>29600</v>
      </c>
      <c r="H48" s="249">
        <v>29600</v>
      </c>
      <c r="I48" s="244">
        <v>29600</v>
      </c>
    </row>
    <row r="49" spans="1:13" s="237" customFormat="1" ht="15.75" x14ac:dyDescent="0.25">
      <c r="A49" s="242" t="s">
        <v>574</v>
      </c>
      <c r="B49" s="250" t="s">
        <v>335</v>
      </c>
      <c r="C49" s="251" t="s">
        <v>336</v>
      </c>
      <c r="D49" s="252" t="s">
        <v>276</v>
      </c>
      <c r="E49" s="253">
        <v>3600</v>
      </c>
      <c r="F49" s="253">
        <v>3600</v>
      </c>
      <c r="G49" s="253">
        <v>3600</v>
      </c>
      <c r="H49" s="253">
        <v>6553</v>
      </c>
      <c r="I49" s="254">
        <v>6553</v>
      </c>
      <c r="J49" s="261"/>
      <c r="K49" s="262"/>
      <c r="M49" s="238"/>
    </row>
    <row r="50" spans="1:13" s="237" customFormat="1" ht="15.75" x14ac:dyDescent="0.25">
      <c r="A50" s="242" t="s">
        <v>106</v>
      </c>
      <c r="B50" s="250" t="s">
        <v>337</v>
      </c>
      <c r="C50" s="251" t="s">
        <v>338</v>
      </c>
      <c r="D50" s="252" t="s">
        <v>276</v>
      </c>
      <c r="E50" s="253">
        <v>123</v>
      </c>
      <c r="F50" s="253">
        <v>123</v>
      </c>
      <c r="G50" s="253">
        <v>123</v>
      </c>
      <c r="H50" s="253">
        <v>123</v>
      </c>
      <c r="I50" s="254">
        <v>123</v>
      </c>
      <c r="J50" s="261"/>
      <c r="K50" s="262"/>
      <c r="M50" s="238"/>
    </row>
    <row r="51" spans="1:13" ht="14.1" customHeight="1" x14ac:dyDescent="0.25">
      <c r="A51" s="242" t="s">
        <v>107</v>
      </c>
      <c r="B51" s="244" t="s">
        <v>339</v>
      </c>
      <c r="C51" s="244" t="s">
        <v>340</v>
      </c>
      <c r="D51" s="233" t="s">
        <v>276</v>
      </c>
      <c r="E51" s="244">
        <v>225</v>
      </c>
      <c r="F51" s="244">
        <v>225</v>
      </c>
      <c r="G51" s="244">
        <v>225</v>
      </c>
      <c r="H51" s="244">
        <v>241</v>
      </c>
      <c r="I51" s="244">
        <v>241</v>
      </c>
    </row>
    <row r="52" spans="1:13" ht="14.1" customHeight="1" x14ac:dyDescent="0.25">
      <c r="A52" s="242" t="s">
        <v>108</v>
      </c>
      <c r="B52" s="244" t="s">
        <v>109</v>
      </c>
      <c r="C52" s="244" t="s">
        <v>110</v>
      </c>
      <c r="D52" s="233" t="s">
        <v>372</v>
      </c>
      <c r="G52" s="244">
        <v>600</v>
      </c>
      <c r="H52" s="244">
        <v>1200</v>
      </c>
      <c r="I52" s="244">
        <v>1200</v>
      </c>
    </row>
    <row r="53" spans="1:13" ht="14.1" customHeight="1" x14ac:dyDescent="0.25">
      <c r="A53" s="242" t="s">
        <v>111</v>
      </c>
      <c r="B53" s="244" t="s">
        <v>112</v>
      </c>
      <c r="C53" s="244" t="s">
        <v>113</v>
      </c>
      <c r="D53" s="233" t="s">
        <v>276</v>
      </c>
      <c r="H53" s="244">
        <v>243</v>
      </c>
      <c r="I53" s="244">
        <v>243</v>
      </c>
    </row>
    <row r="54" spans="1:13" ht="14.1" customHeight="1" x14ac:dyDescent="0.25">
      <c r="A54" s="242" t="s">
        <v>114</v>
      </c>
      <c r="B54" s="244" t="s">
        <v>341</v>
      </c>
      <c r="C54" s="244" t="s">
        <v>342</v>
      </c>
      <c r="D54" s="233" t="s">
        <v>276</v>
      </c>
      <c r="E54" s="244">
        <v>26</v>
      </c>
      <c r="F54" s="244">
        <v>26</v>
      </c>
      <c r="G54" s="244">
        <v>26</v>
      </c>
      <c r="H54" s="244">
        <v>26</v>
      </c>
      <c r="I54" s="244">
        <v>26</v>
      </c>
    </row>
    <row r="55" spans="1:13" s="237" customFormat="1" ht="15.75" x14ac:dyDescent="0.25">
      <c r="A55" s="242" t="s">
        <v>115</v>
      </c>
      <c r="B55" s="250" t="s">
        <v>343</v>
      </c>
      <c r="C55" s="251" t="s">
        <v>344</v>
      </c>
      <c r="D55" s="252" t="s">
        <v>276</v>
      </c>
      <c r="E55" s="253">
        <v>5</v>
      </c>
      <c r="F55" s="253">
        <v>5</v>
      </c>
      <c r="G55" s="253">
        <v>5</v>
      </c>
      <c r="H55" s="254">
        <v>5</v>
      </c>
      <c r="I55" s="254">
        <v>5</v>
      </c>
      <c r="J55" s="261"/>
      <c r="K55" s="262"/>
      <c r="M55" s="238"/>
    </row>
    <row r="56" spans="1:13" s="239" customFormat="1" ht="13.5" customHeight="1" x14ac:dyDescent="0.25">
      <c r="A56" s="242" t="s">
        <v>116</v>
      </c>
      <c r="B56" s="250" t="s">
        <v>345</v>
      </c>
      <c r="C56" s="251" t="s">
        <v>346</v>
      </c>
      <c r="D56" s="252" t="s">
        <v>276</v>
      </c>
      <c r="E56" s="253">
        <v>250</v>
      </c>
      <c r="F56" s="253">
        <v>250</v>
      </c>
      <c r="G56" s="253">
        <v>250</v>
      </c>
      <c r="H56" s="253">
        <v>250</v>
      </c>
      <c r="I56" s="254">
        <v>250</v>
      </c>
      <c r="J56" s="255"/>
      <c r="K56" s="256"/>
      <c r="M56" s="240"/>
    </row>
    <row r="57" spans="1:13" s="239" customFormat="1" ht="13.5" customHeight="1" x14ac:dyDescent="0.25">
      <c r="A57" s="242" t="s">
        <v>117</v>
      </c>
      <c r="B57" s="250" t="s">
        <v>118</v>
      </c>
      <c r="C57" s="251" t="s">
        <v>119</v>
      </c>
      <c r="D57" s="252" t="s">
        <v>372</v>
      </c>
      <c r="E57" s="253"/>
      <c r="F57" s="253"/>
      <c r="G57" s="253">
        <v>2439</v>
      </c>
      <c r="H57" s="253">
        <v>3658</v>
      </c>
      <c r="I57" s="254">
        <v>3658</v>
      </c>
      <c r="J57" s="255"/>
      <c r="K57" s="256"/>
      <c r="M57" s="240"/>
    </row>
    <row r="58" spans="1:13" s="239" customFormat="1" ht="13.5" customHeight="1" x14ac:dyDescent="0.25">
      <c r="A58" s="242" t="s">
        <v>120</v>
      </c>
      <c r="B58" s="250" t="s">
        <v>121</v>
      </c>
      <c r="C58" s="251" t="s">
        <v>122</v>
      </c>
      <c r="D58" s="252" t="s">
        <v>372</v>
      </c>
      <c r="E58" s="253"/>
      <c r="F58" s="253"/>
      <c r="G58" s="253">
        <v>2438</v>
      </c>
      <c r="H58" s="253">
        <v>2438</v>
      </c>
      <c r="I58" s="254">
        <v>2438</v>
      </c>
      <c r="J58" s="255"/>
      <c r="K58" s="256"/>
      <c r="M58" s="240"/>
    </row>
    <row r="59" spans="1:13" s="239" customFormat="1" ht="13.5" customHeight="1" x14ac:dyDescent="0.25">
      <c r="A59" s="242" t="s">
        <v>123</v>
      </c>
      <c r="B59" s="250" t="s">
        <v>124</v>
      </c>
      <c r="C59" s="251" t="s">
        <v>125</v>
      </c>
      <c r="D59" s="252" t="s">
        <v>276</v>
      </c>
      <c r="E59" s="253"/>
      <c r="F59" s="253"/>
      <c r="G59" s="253">
        <v>610</v>
      </c>
      <c r="H59" s="253">
        <v>610</v>
      </c>
      <c r="I59" s="254">
        <v>610</v>
      </c>
      <c r="J59" s="255"/>
      <c r="K59" s="256"/>
      <c r="M59" s="240"/>
    </row>
    <row r="60" spans="1:13" s="239" customFormat="1" ht="13.5" customHeight="1" x14ac:dyDescent="0.25">
      <c r="A60" s="242" t="s">
        <v>126</v>
      </c>
      <c r="B60" s="250" t="s">
        <v>347</v>
      </c>
      <c r="C60" s="251" t="s">
        <v>348</v>
      </c>
      <c r="D60" s="252">
        <v>43496</v>
      </c>
      <c r="E60" s="253">
        <v>2865</v>
      </c>
      <c r="F60" s="253">
        <v>2865</v>
      </c>
      <c r="G60" s="253">
        <v>2865</v>
      </c>
      <c r="H60" s="253">
        <v>2865</v>
      </c>
      <c r="I60" s="254">
        <v>2865</v>
      </c>
      <c r="J60" s="255"/>
      <c r="K60" s="256"/>
      <c r="M60" s="240"/>
    </row>
    <row r="61" spans="1:13" s="239" customFormat="1" ht="13.5" customHeight="1" x14ac:dyDescent="0.25">
      <c r="A61" s="242" t="s">
        <v>127</v>
      </c>
      <c r="B61" s="250" t="s">
        <v>128</v>
      </c>
      <c r="C61" s="251" t="s">
        <v>129</v>
      </c>
      <c r="D61" s="252"/>
      <c r="E61" s="253">
        <v>175</v>
      </c>
      <c r="F61" s="253">
        <v>175</v>
      </c>
      <c r="G61" s="253">
        <v>175</v>
      </c>
      <c r="H61" s="253">
        <v>175</v>
      </c>
      <c r="I61" s="254">
        <v>175</v>
      </c>
      <c r="J61" s="255"/>
      <c r="K61" s="256"/>
      <c r="M61" s="240"/>
    </row>
    <row r="62" spans="1:13" s="239" customFormat="1" ht="13.5" customHeight="1" x14ac:dyDescent="0.25">
      <c r="A62" s="242" t="s">
        <v>130</v>
      </c>
      <c r="B62" s="250" t="s">
        <v>349</v>
      </c>
      <c r="C62" s="251" t="s">
        <v>350</v>
      </c>
      <c r="D62" s="252" t="s">
        <v>276</v>
      </c>
      <c r="E62" s="253">
        <v>217</v>
      </c>
      <c r="F62" s="253">
        <v>217</v>
      </c>
      <c r="G62" s="253">
        <v>217</v>
      </c>
      <c r="H62" s="253">
        <v>217</v>
      </c>
      <c r="I62" s="254">
        <v>217</v>
      </c>
      <c r="J62" s="255"/>
      <c r="K62" s="256"/>
      <c r="M62" s="240"/>
    </row>
    <row r="63" spans="1:13" s="239" customFormat="1" ht="13.5" customHeight="1" x14ac:dyDescent="0.25">
      <c r="A63" s="242" t="s">
        <v>131</v>
      </c>
      <c r="B63" s="243" t="s">
        <v>351</v>
      </c>
      <c r="C63" s="263" t="s">
        <v>352</v>
      </c>
      <c r="D63" s="252" t="s">
        <v>276</v>
      </c>
      <c r="E63" s="272">
        <v>15</v>
      </c>
      <c r="F63" s="272">
        <v>15</v>
      </c>
      <c r="G63" s="253">
        <v>15</v>
      </c>
      <c r="H63" s="253">
        <v>15</v>
      </c>
      <c r="I63" s="254">
        <v>15</v>
      </c>
      <c r="J63" s="255"/>
      <c r="K63" s="256"/>
      <c r="M63" s="240"/>
    </row>
    <row r="64" spans="1:13" s="239" customFormat="1" ht="13.5" customHeight="1" x14ac:dyDescent="0.25">
      <c r="A64" s="242" t="s">
        <v>132</v>
      </c>
      <c r="B64" s="243" t="s">
        <v>351</v>
      </c>
      <c r="C64" s="263" t="s">
        <v>353</v>
      </c>
      <c r="D64" s="252" t="s">
        <v>276</v>
      </c>
      <c r="E64" s="272">
        <v>150</v>
      </c>
      <c r="F64" s="272">
        <v>150</v>
      </c>
      <c r="G64" s="253">
        <v>150</v>
      </c>
      <c r="H64" s="253">
        <v>226</v>
      </c>
      <c r="I64" s="254">
        <v>226</v>
      </c>
      <c r="J64" s="255"/>
      <c r="K64" s="256"/>
      <c r="M64" s="240"/>
    </row>
    <row r="65" spans="1:13" s="239" customFormat="1" ht="13.5" customHeight="1" x14ac:dyDescent="0.25">
      <c r="A65" s="242" t="s">
        <v>133</v>
      </c>
      <c r="B65" s="243" t="s">
        <v>354</v>
      </c>
      <c r="C65" s="263" t="s">
        <v>355</v>
      </c>
      <c r="D65" s="252" t="s">
        <v>276</v>
      </c>
      <c r="E65" s="272">
        <v>75</v>
      </c>
      <c r="F65" s="272">
        <v>75</v>
      </c>
      <c r="G65" s="253">
        <v>75</v>
      </c>
      <c r="H65" s="253">
        <v>45</v>
      </c>
      <c r="I65" s="254">
        <v>45</v>
      </c>
      <c r="J65" s="255"/>
      <c r="K65" s="256"/>
      <c r="M65" s="240"/>
    </row>
    <row r="66" spans="1:13" s="239" customFormat="1" ht="13.5" customHeight="1" x14ac:dyDescent="0.25">
      <c r="A66" s="242" t="s">
        <v>134</v>
      </c>
      <c r="B66" s="250"/>
      <c r="C66" s="251" t="s">
        <v>135</v>
      </c>
      <c r="D66" s="252" t="s">
        <v>372</v>
      </c>
      <c r="E66" s="253"/>
      <c r="F66" s="253"/>
      <c r="G66" s="253">
        <v>347</v>
      </c>
      <c r="H66" s="253">
        <v>347</v>
      </c>
      <c r="I66" s="254">
        <v>347</v>
      </c>
      <c r="J66" s="255"/>
      <c r="K66" s="256"/>
      <c r="M66" s="240"/>
    </row>
    <row r="67" spans="1:13" s="239" customFormat="1" ht="13.5" customHeight="1" x14ac:dyDescent="0.25">
      <c r="A67" s="242" t="s">
        <v>136</v>
      </c>
      <c r="B67" s="250" t="s">
        <v>137</v>
      </c>
      <c r="C67" s="251" t="s">
        <v>138</v>
      </c>
      <c r="D67" s="252" t="s">
        <v>372</v>
      </c>
      <c r="E67" s="253"/>
      <c r="F67" s="253"/>
      <c r="G67" s="253">
        <v>54</v>
      </c>
      <c r="H67" s="253">
        <v>216</v>
      </c>
      <c r="I67" s="254">
        <v>216</v>
      </c>
      <c r="J67" s="255"/>
      <c r="K67" s="256"/>
      <c r="M67" s="240"/>
    </row>
    <row r="68" spans="1:13" s="239" customFormat="1" ht="13.5" customHeight="1" x14ac:dyDescent="0.25">
      <c r="A68" s="242" t="s">
        <v>139</v>
      </c>
      <c r="B68" s="250"/>
      <c r="C68" s="251" t="s">
        <v>140</v>
      </c>
      <c r="D68" s="252" t="s">
        <v>372</v>
      </c>
      <c r="E68" s="253"/>
      <c r="F68" s="253"/>
      <c r="G68" s="253">
        <v>380</v>
      </c>
      <c r="H68" s="253">
        <v>380</v>
      </c>
      <c r="I68" s="254">
        <v>380</v>
      </c>
      <c r="J68" s="255"/>
      <c r="K68" s="256"/>
      <c r="M68" s="240"/>
    </row>
    <row r="69" spans="1:13" s="239" customFormat="1" ht="13.5" customHeight="1" x14ac:dyDescent="0.25">
      <c r="A69" s="242" t="s">
        <v>141</v>
      </c>
      <c r="B69" s="250" t="s">
        <v>356</v>
      </c>
      <c r="C69" s="251" t="s">
        <v>357</v>
      </c>
      <c r="D69" s="252" t="s">
        <v>276</v>
      </c>
      <c r="E69" s="253">
        <v>1800</v>
      </c>
      <c r="F69" s="253">
        <v>1800</v>
      </c>
      <c r="G69" s="253">
        <v>1800</v>
      </c>
      <c r="H69" s="253">
        <v>1500</v>
      </c>
      <c r="I69" s="254">
        <v>1500</v>
      </c>
      <c r="J69" s="255"/>
      <c r="K69" s="256"/>
      <c r="M69" s="240"/>
    </row>
    <row r="70" spans="1:13" s="239" customFormat="1" ht="13.5" customHeight="1" x14ac:dyDescent="0.25">
      <c r="A70" s="242" t="s">
        <v>142</v>
      </c>
      <c r="B70" s="250" t="s">
        <v>358</v>
      </c>
      <c r="C70" s="251" t="s">
        <v>359</v>
      </c>
      <c r="D70" s="252" t="s">
        <v>276</v>
      </c>
      <c r="E70" s="253">
        <v>1875</v>
      </c>
      <c r="F70" s="253">
        <v>2000</v>
      </c>
      <c r="G70" s="253">
        <v>2000</v>
      </c>
      <c r="H70" s="253">
        <v>1700</v>
      </c>
      <c r="I70" s="254">
        <v>1700</v>
      </c>
      <c r="J70" s="255"/>
      <c r="K70" s="256"/>
      <c r="M70" s="240"/>
    </row>
    <row r="71" spans="1:13" ht="13.5" customHeight="1" x14ac:dyDescent="0.25">
      <c r="A71" s="242" t="s">
        <v>143</v>
      </c>
      <c r="B71" s="1651" t="s">
        <v>360</v>
      </c>
      <c r="C71" s="1651"/>
      <c r="E71" s="282">
        <f>SUM(E12:E70)</f>
        <v>127862</v>
      </c>
      <c r="F71" s="282">
        <f>SUM(F12:F70)</f>
        <v>115727</v>
      </c>
      <c r="G71" s="282">
        <f>SUM(G12:G70)</f>
        <v>108085</v>
      </c>
      <c r="H71" s="282">
        <f>SUM(H12:H70)</f>
        <v>165363</v>
      </c>
      <c r="I71" s="282">
        <f>SUM(I12:I70)</f>
        <v>164803</v>
      </c>
    </row>
    <row r="72" spans="1:13" ht="9.75" customHeight="1" x14ac:dyDescent="0.25">
      <c r="A72" s="242"/>
      <c r="B72" s="230"/>
      <c r="C72" s="243"/>
      <c r="E72" s="241"/>
      <c r="F72" s="241"/>
      <c r="G72" s="241"/>
      <c r="H72" s="241"/>
    </row>
    <row r="73" spans="1:13" ht="6.75" customHeight="1" x14ac:dyDescent="0.25">
      <c r="E73" s="241"/>
      <c r="F73" s="241"/>
      <c r="G73" s="241"/>
      <c r="H73" s="241"/>
    </row>
    <row r="74" spans="1:13" ht="13.5" customHeight="1" x14ac:dyDescent="0.25">
      <c r="E74" s="241"/>
      <c r="F74" s="241"/>
      <c r="G74" s="241"/>
      <c r="H74" s="24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221" customWidth="1"/>
    <col min="2" max="2" width="74.5703125" style="221" customWidth="1"/>
    <col min="3" max="3" width="13.5703125" style="221" customWidth="1"/>
    <col min="4" max="4" width="9.140625" style="209"/>
    <col min="5" max="16384" width="9.140625" style="210"/>
  </cols>
  <sheetData>
    <row r="2" spans="1:9" ht="32.25" customHeight="1" x14ac:dyDescent="0.25">
      <c r="A2" s="1626" t="s">
        <v>1216</v>
      </c>
      <c r="B2" s="1626"/>
      <c r="C2" s="1626"/>
      <c r="D2" s="1242"/>
      <c r="E2" s="1242"/>
      <c r="F2" s="1242"/>
      <c r="G2" s="1242"/>
      <c r="H2" s="1242"/>
      <c r="I2" s="1242"/>
    </row>
    <row r="3" spans="1:9" ht="20.100000000000001" customHeight="1" x14ac:dyDescent="0.25">
      <c r="A3" s="210"/>
      <c r="B3" s="294"/>
      <c r="C3" s="294"/>
    </row>
    <row r="4" spans="1:9" ht="20.100000000000001" customHeight="1" x14ac:dyDescent="0.25">
      <c r="A4" s="210"/>
      <c r="B4" s="1660" t="s">
        <v>73</v>
      </c>
      <c r="C4" s="1660"/>
    </row>
    <row r="5" spans="1:9" ht="20.100000000000001" customHeight="1" x14ac:dyDescent="0.25">
      <c r="A5" s="210"/>
      <c r="B5" s="1660" t="s">
        <v>1129</v>
      </c>
      <c r="C5" s="1660"/>
    </row>
    <row r="6" spans="1:9" ht="20.100000000000001" customHeight="1" x14ac:dyDescent="0.25">
      <c r="A6" s="210"/>
      <c r="B6" s="1660" t="s">
        <v>809</v>
      </c>
      <c r="C6" s="1660"/>
    </row>
    <row r="7" spans="1:9" s="212" customFormat="1" ht="20.100000000000001" customHeight="1" x14ac:dyDescent="0.25">
      <c r="B7" s="1660"/>
      <c r="C7" s="1660"/>
      <c r="D7" s="211"/>
    </row>
    <row r="8" spans="1:9" s="212" customFormat="1" ht="20.100000000000001" customHeight="1" x14ac:dyDescent="0.25">
      <c r="B8" s="295"/>
      <c r="C8" s="295"/>
      <c r="D8" s="211"/>
    </row>
    <row r="9" spans="1:9" s="214" customFormat="1" ht="20.100000000000001" customHeight="1" x14ac:dyDescent="0.25">
      <c r="B9" s="296"/>
      <c r="C9" s="297" t="s">
        <v>258</v>
      </c>
      <c r="D9" s="213"/>
    </row>
    <row r="10" spans="1:9" ht="20.100000000000001" customHeight="1" x14ac:dyDescent="0.25">
      <c r="A10" s="1659" t="s">
        <v>410</v>
      </c>
      <c r="B10" s="298" t="s">
        <v>54</v>
      </c>
      <c r="C10" s="298" t="s">
        <v>55</v>
      </c>
    </row>
    <row r="11" spans="1:9" s="214" customFormat="1" ht="30.75" customHeight="1" x14ac:dyDescent="0.25">
      <c r="A11" s="1659"/>
      <c r="B11" s="299" t="s">
        <v>78</v>
      </c>
      <c r="C11" s="299" t="s">
        <v>361</v>
      </c>
      <c r="D11" s="213"/>
    </row>
    <row r="12" spans="1:9" ht="22.5" customHeight="1" x14ac:dyDescent="0.25">
      <c r="A12" s="300"/>
      <c r="B12" s="212" t="s">
        <v>810</v>
      </c>
      <c r="C12" s="210"/>
    </row>
    <row r="13" spans="1:9" ht="69" customHeight="1" x14ac:dyDescent="0.25">
      <c r="A13" s="301" t="s">
        <v>420</v>
      </c>
      <c r="B13" s="636" t="s">
        <v>1201</v>
      </c>
      <c r="C13" s="1279">
        <v>165330</v>
      </c>
    </row>
    <row r="14" spans="1:9" ht="20.100000000000001" customHeight="1" x14ac:dyDescent="0.25">
      <c r="A14" s="300"/>
      <c r="B14" s="210"/>
      <c r="C14" s="450"/>
    </row>
    <row r="15" spans="1:9" ht="35.25" customHeight="1" x14ac:dyDescent="0.25">
      <c r="A15" s="301" t="s">
        <v>428</v>
      </c>
      <c r="B15" s="302" t="s">
        <v>1202</v>
      </c>
      <c r="C15" s="1279">
        <v>706</v>
      </c>
    </row>
    <row r="16" spans="1:9" ht="29.25" customHeight="1" x14ac:dyDescent="0.25">
      <c r="A16" s="300"/>
      <c r="B16" s="302" t="s">
        <v>1203</v>
      </c>
      <c r="C16" s="450">
        <v>972</v>
      </c>
    </row>
    <row r="17" spans="1:4" ht="19.5" customHeight="1" x14ac:dyDescent="0.25">
      <c r="A17" s="300"/>
      <c r="B17" s="302"/>
      <c r="C17" s="450"/>
    </row>
    <row r="18" spans="1:4" ht="36" customHeight="1" x14ac:dyDescent="0.25">
      <c r="A18" s="301" t="s">
        <v>429</v>
      </c>
      <c r="B18" s="302" t="s">
        <v>815</v>
      </c>
      <c r="C18" s="1280"/>
    </row>
    <row r="19" spans="1:4" ht="20.100000000000001" customHeight="1" x14ac:dyDescent="0.25">
      <c r="A19" s="300"/>
      <c r="B19" s="303"/>
      <c r="C19" s="450"/>
    </row>
    <row r="20" spans="1:4" s="212" customFormat="1" ht="20.100000000000001" customHeight="1" x14ac:dyDescent="0.25">
      <c r="A20" s="300" t="s">
        <v>430</v>
      </c>
      <c r="B20" s="212" t="s">
        <v>813</v>
      </c>
      <c r="C20" s="1281">
        <f>SUM(C13:C19)</f>
        <v>167008</v>
      </c>
      <c r="D20" s="211"/>
    </row>
    <row r="21" spans="1:4" ht="20.100000000000001" customHeight="1" x14ac:dyDescent="0.25">
      <c r="A21" s="210"/>
      <c r="B21" s="210"/>
      <c r="C21" s="450"/>
    </row>
    <row r="22" spans="1:4" ht="20.100000000000001" customHeight="1" x14ac:dyDescent="0.25">
      <c r="C22" s="222"/>
    </row>
    <row r="23" spans="1:4" ht="20.100000000000001" customHeight="1" x14ac:dyDescent="0.25">
      <c r="B23" s="212" t="s">
        <v>808</v>
      </c>
      <c r="C23" s="450"/>
    </row>
    <row r="24" spans="1:4" ht="20.100000000000001" customHeight="1" x14ac:dyDescent="0.25">
      <c r="B24" s="210" t="s">
        <v>811</v>
      </c>
      <c r="C24" s="450">
        <v>1630</v>
      </c>
    </row>
    <row r="25" spans="1:4" ht="20.100000000000001" customHeight="1" x14ac:dyDescent="0.25">
      <c r="B25" s="210"/>
      <c r="C25" s="450"/>
    </row>
    <row r="26" spans="1:4" ht="33" customHeight="1" x14ac:dyDescent="0.25">
      <c r="B26" s="302" t="s">
        <v>864</v>
      </c>
      <c r="C26" s="450">
        <v>1821</v>
      </c>
    </row>
    <row r="27" spans="1:4" ht="21" customHeight="1" x14ac:dyDescent="0.25">
      <c r="B27" s="302"/>
      <c r="C27" s="450"/>
    </row>
    <row r="28" spans="1:4" ht="32.25" customHeight="1" x14ac:dyDescent="0.25">
      <c r="B28" s="302" t="s">
        <v>865</v>
      </c>
      <c r="C28" s="450">
        <v>0</v>
      </c>
    </row>
    <row r="29" spans="1:4" ht="33" customHeight="1" x14ac:dyDescent="0.25">
      <c r="B29" s="302"/>
      <c r="C29" s="210"/>
    </row>
    <row r="30" spans="1:4" ht="20.100000000000001" customHeight="1" x14ac:dyDescent="0.25">
      <c r="B30" s="212" t="s">
        <v>812</v>
      </c>
      <c r="C30" s="1281">
        <f>SUM(C24:C28)</f>
        <v>3451</v>
      </c>
    </row>
    <row r="31" spans="1:4" ht="20.100000000000001" customHeight="1" x14ac:dyDescent="0.25">
      <c r="B31" s="210"/>
      <c r="C31" s="210"/>
    </row>
    <row r="32" spans="1:4" ht="20.100000000000001" customHeight="1" x14ac:dyDescent="0.25">
      <c r="B32" s="212" t="s">
        <v>814</v>
      </c>
      <c r="C32" s="1281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  <pageSetUpPr fitToPage="1"/>
  </sheetPr>
  <dimension ref="A1:X27"/>
  <sheetViews>
    <sheetView zoomScaleNormal="100" workbookViewId="0">
      <selection sqref="A1:M1"/>
    </sheetView>
  </sheetViews>
  <sheetFormatPr defaultColWidth="10.28515625" defaultRowHeight="12.75" x14ac:dyDescent="0.2"/>
  <cols>
    <col min="1" max="1" width="3.140625" style="215" customWidth="1"/>
    <col min="2" max="2" width="31.28515625" style="215" customWidth="1"/>
    <col min="3" max="3" width="16.85546875" style="215" bestFit="1" customWidth="1"/>
    <col min="4" max="4" width="15.5703125" style="215" customWidth="1"/>
    <col min="5" max="5" width="9.85546875" style="215" bestFit="1" customWidth="1"/>
    <col min="6" max="6" width="12.7109375" style="215" bestFit="1" customWidth="1"/>
    <col min="7" max="7" width="12.140625" style="215" bestFit="1" customWidth="1"/>
    <col min="8" max="8" width="10.85546875" style="215" bestFit="1" customWidth="1"/>
    <col min="9" max="9" width="27.28515625" style="215" bestFit="1" customWidth="1"/>
    <col min="10" max="10" width="9" style="215" bestFit="1" customWidth="1"/>
    <col min="11" max="11" width="18" style="215" customWidth="1"/>
    <col min="12" max="12" width="19.7109375" style="215" customWidth="1"/>
    <col min="13" max="13" width="21.85546875" style="215" customWidth="1"/>
    <col min="14" max="16384" width="10.28515625" style="220"/>
  </cols>
  <sheetData>
    <row r="1" spans="1:24" s="215" customFormat="1" ht="15.75" x14ac:dyDescent="0.2">
      <c r="A1" s="1626" t="s">
        <v>1265</v>
      </c>
      <c r="B1" s="1626"/>
      <c r="C1" s="1626"/>
      <c r="D1" s="1626"/>
      <c r="E1" s="1626"/>
      <c r="F1" s="1626"/>
      <c r="G1" s="1626"/>
      <c r="H1" s="1626"/>
      <c r="I1" s="1626"/>
      <c r="J1" s="1626"/>
      <c r="K1" s="1626"/>
      <c r="L1" s="1626"/>
      <c r="M1" s="1626"/>
      <c r="N1" s="1243"/>
      <c r="O1" s="1243"/>
      <c r="P1" s="1243"/>
      <c r="Q1" s="1243"/>
      <c r="R1" s="1243"/>
      <c r="S1" s="1243"/>
      <c r="T1" s="1243"/>
      <c r="U1" s="1243"/>
      <c r="V1" s="1243"/>
      <c r="W1" s="1243"/>
      <c r="X1" s="1243"/>
    </row>
    <row r="2" spans="1:24" s="215" customFormat="1" ht="14.1" customHeight="1" x14ac:dyDescent="0.2"/>
    <row r="3" spans="1:24" s="215" customFormat="1" ht="15" customHeight="1" x14ac:dyDescent="0.25">
      <c r="A3" s="1667" t="s">
        <v>73</v>
      </c>
      <c r="B3" s="1667"/>
      <c r="C3" s="1667"/>
      <c r="D3" s="1667"/>
      <c r="E3" s="1667"/>
      <c r="F3" s="1667"/>
      <c r="G3" s="1667"/>
      <c r="H3" s="1667"/>
      <c r="I3" s="1667"/>
      <c r="J3" s="1667"/>
      <c r="K3" s="1667"/>
      <c r="L3" s="1667"/>
      <c r="M3" s="1667"/>
    </row>
    <row r="4" spans="1:24" s="215" customFormat="1" ht="15" customHeight="1" x14ac:dyDescent="0.25">
      <c r="A4" s="1667" t="s">
        <v>1037</v>
      </c>
      <c r="B4" s="1667"/>
      <c r="C4" s="1667"/>
      <c r="D4" s="1667"/>
      <c r="E4" s="1667"/>
      <c r="F4" s="1667"/>
      <c r="G4" s="1667"/>
      <c r="H4" s="1667"/>
      <c r="I4" s="1667"/>
      <c r="J4" s="1667"/>
      <c r="K4" s="1667"/>
      <c r="L4" s="1667"/>
      <c r="M4" s="1667"/>
    </row>
    <row r="5" spans="1:24" s="215" customFormat="1" ht="15" customHeight="1" x14ac:dyDescent="0.25">
      <c r="A5" s="1667" t="s">
        <v>854</v>
      </c>
      <c r="B5" s="1667"/>
      <c r="C5" s="1667"/>
      <c r="D5" s="1667"/>
      <c r="E5" s="1667"/>
      <c r="F5" s="1667"/>
      <c r="G5" s="1667"/>
      <c r="H5" s="1667"/>
      <c r="I5" s="1667"/>
      <c r="J5" s="1667"/>
      <c r="K5" s="1667"/>
      <c r="L5" s="1667"/>
      <c r="M5" s="1667"/>
    </row>
    <row r="6" spans="1:24" s="215" customFormat="1" ht="15" customHeight="1" x14ac:dyDescent="0.25">
      <c r="B6" s="1667"/>
      <c r="C6" s="1667"/>
      <c r="D6" s="1667"/>
      <c r="E6" s="1667"/>
      <c r="F6" s="1667"/>
      <c r="G6" s="1667"/>
      <c r="H6" s="1667"/>
      <c r="I6" s="1667"/>
      <c r="J6" s="1667"/>
      <c r="K6" s="1412"/>
    </row>
    <row r="7" spans="1:24" s="215" customFormat="1" ht="15" customHeight="1" x14ac:dyDescent="0.25">
      <c r="A7" s="1668" t="s">
        <v>258</v>
      </c>
      <c r="B7" s="1668"/>
      <c r="C7" s="1668"/>
      <c r="D7" s="1668"/>
      <c r="E7" s="1668"/>
      <c r="F7" s="1668"/>
      <c r="G7" s="1668"/>
      <c r="H7" s="1668"/>
      <c r="I7" s="1668"/>
      <c r="J7" s="1668"/>
      <c r="K7" s="1668"/>
      <c r="L7" s="1668"/>
      <c r="M7" s="1668"/>
    </row>
    <row r="8" spans="1:24" s="216" customFormat="1" ht="14.1" customHeight="1" x14ac:dyDescent="0.25">
      <c r="A8" s="1675" t="s">
        <v>410</v>
      </c>
      <c r="B8" s="721" t="s">
        <v>54</v>
      </c>
      <c r="C8" s="721" t="s">
        <v>55</v>
      </c>
      <c r="D8" s="721" t="s">
        <v>56</v>
      </c>
      <c r="E8" s="721" t="s">
        <v>57</v>
      </c>
      <c r="F8" s="721" t="s">
        <v>411</v>
      </c>
      <c r="G8" s="721" t="s">
        <v>412</v>
      </c>
      <c r="H8" s="721" t="s">
        <v>413</v>
      </c>
      <c r="I8" s="721" t="s">
        <v>514</v>
      </c>
      <c r="J8" s="721" t="s">
        <v>521</v>
      </c>
      <c r="K8" s="1413" t="s">
        <v>522</v>
      </c>
      <c r="L8" s="1411" t="s">
        <v>523</v>
      </c>
      <c r="M8" s="1411" t="s">
        <v>524</v>
      </c>
    </row>
    <row r="9" spans="1:24" s="217" customFormat="1" ht="17.25" customHeight="1" x14ac:dyDescent="0.25">
      <c r="A9" s="1675"/>
      <c r="B9" s="1671" t="s">
        <v>78</v>
      </c>
      <c r="C9" s="1661" t="s">
        <v>1212</v>
      </c>
      <c r="D9" s="1661" t="s">
        <v>1130</v>
      </c>
      <c r="E9" s="1671" t="s">
        <v>364</v>
      </c>
      <c r="F9" s="1673" t="s">
        <v>365</v>
      </c>
      <c r="G9" s="1671" t="s">
        <v>366</v>
      </c>
      <c r="H9" s="1661" t="s">
        <v>677</v>
      </c>
      <c r="I9" s="1676" t="s">
        <v>367</v>
      </c>
      <c r="J9" s="1676"/>
      <c r="K9" s="1663" t="s">
        <v>1231</v>
      </c>
      <c r="L9" s="1663" t="s">
        <v>1232</v>
      </c>
      <c r="M9" s="1661" t="s">
        <v>1230</v>
      </c>
    </row>
    <row r="10" spans="1:24" s="217" customFormat="1" ht="33" customHeight="1" x14ac:dyDescent="0.25">
      <c r="A10" s="1675"/>
      <c r="B10" s="1672"/>
      <c r="C10" s="1662"/>
      <c r="D10" s="1662"/>
      <c r="E10" s="1672"/>
      <c r="F10" s="1674"/>
      <c r="G10" s="1672"/>
      <c r="H10" s="1662"/>
      <c r="I10" s="721" t="s">
        <v>368</v>
      </c>
      <c r="J10" s="721" t="s">
        <v>369</v>
      </c>
      <c r="K10" s="1664"/>
      <c r="L10" s="1664"/>
      <c r="M10" s="1662"/>
    </row>
    <row r="11" spans="1:24" s="216" customFormat="1" ht="16.5" customHeight="1" x14ac:dyDescent="0.25">
      <c r="A11" s="218"/>
      <c r="B11" s="716" t="s">
        <v>370</v>
      </c>
    </row>
    <row r="12" spans="1:24" s="217" customFormat="1" ht="15" customHeight="1" x14ac:dyDescent="0.25">
      <c r="A12" s="218" t="s">
        <v>420</v>
      </c>
      <c r="B12" s="223" t="s">
        <v>855</v>
      </c>
      <c r="C12" s="224">
        <v>1197791</v>
      </c>
      <c r="D12" s="224">
        <v>1048067</v>
      </c>
      <c r="E12" s="1072" t="s">
        <v>856</v>
      </c>
      <c r="F12" s="1087" t="s">
        <v>689</v>
      </c>
      <c r="G12" s="1087">
        <v>46727</v>
      </c>
      <c r="H12" s="224">
        <v>149724</v>
      </c>
      <c r="I12" s="226" t="s">
        <v>857</v>
      </c>
      <c r="J12" s="224">
        <v>10397</v>
      </c>
      <c r="K12" s="224"/>
      <c r="L12" s="224">
        <f>H12+J12</f>
        <v>160121</v>
      </c>
      <c r="M12" s="224">
        <v>160121</v>
      </c>
    </row>
    <row r="13" spans="1:24" s="1376" customFormat="1" ht="47.25" x14ac:dyDescent="0.2">
      <c r="A13" s="1370" t="s">
        <v>428</v>
      </c>
      <c r="B13" s="1371" t="s">
        <v>1261</v>
      </c>
      <c r="C13" s="1372">
        <v>330200</v>
      </c>
      <c r="D13" s="1372">
        <v>0</v>
      </c>
      <c r="E13" s="1373" t="s">
        <v>371</v>
      </c>
      <c r="F13" s="1374" t="s">
        <v>747</v>
      </c>
      <c r="G13" s="1374"/>
      <c r="H13" s="1372"/>
      <c r="I13" s="1375"/>
      <c r="J13" s="1372"/>
      <c r="K13" s="1372">
        <v>2687</v>
      </c>
      <c r="L13" s="1372">
        <f>H13+J13+K13</f>
        <v>2687</v>
      </c>
      <c r="M13" s="1372">
        <v>45000</v>
      </c>
    </row>
    <row r="14" spans="1:24" s="219" customFormat="1" ht="15" customHeight="1" x14ac:dyDescent="0.25">
      <c r="A14" s="218" t="s">
        <v>429</v>
      </c>
      <c r="B14" s="217" t="s">
        <v>375</v>
      </c>
      <c r="C14" s="227">
        <f>SUM(C12:C13)</f>
        <v>1527991</v>
      </c>
      <c r="D14" s="227">
        <f>SUM(D12:D13)</f>
        <v>1048067</v>
      </c>
      <c r="E14" s="228"/>
      <c r="F14" s="228"/>
      <c r="G14" s="228"/>
      <c r="H14" s="227">
        <f>SUM(H12:H13)</f>
        <v>149724</v>
      </c>
      <c r="I14" s="226"/>
      <c r="J14" s="227">
        <f>SUM(J12:J13)</f>
        <v>10397</v>
      </c>
      <c r="K14" s="227">
        <f>SUM(K12:K13)</f>
        <v>2687</v>
      </c>
      <c r="L14" s="227">
        <f>SUM(L12:L13)</f>
        <v>162808</v>
      </c>
      <c r="M14" s="227">
        <f>SUM(M12:M13)</f>
        <v>205121</v>
      </c>
    </row>
    <row r="15" spans="1:24" s="219" customFormat="1" ht="15" customHeight="1" x14ac:dyDescent="0.25">
      <c r="A15" s="218"/>
      <c r="B15" s="217"/>
      <c r="C15" s="227"/>
      <c r="D15" s="227"/>
      <c r="E15" s="228"/>
      <c r="F15" s="228"/>
      <c r="G15" s="228"/>
      <c r="H15" s="227"/>
      <c r="I15" s="226"/>
      <c r="J15" s="225"/>
      <c r="K15" s="1072"/>
      <c r="L15" s="216"/>
      <c r="M15" s="216"/>
    </row>
    <row r="16" spans="1:24" s="219" customFormat="1" ht="16.5" customHeight="1" x14ac:dyDescent="0.25">
      <c r="A16" s="218"/>
      <c r="B16" s="217"/>
      <c r="C16" s="227"/>
      <c r="D16" s="227"/>
      <c r="E16" s="228"/>
      <c r="F16" s="228"/>
      <c r="G16" s="228"/>
      <c r="H16" s="227"/>
      <c r="I16" s="226"/>
      <c r="J16" s="225"/>
      <c r="K16" s="1072"/>
      <c r="L16" s="216"/>
      <c r="M16" s="216"/>
    </row>
    <row r="17" spans="1:13" s="219" customFormat="1" ht="15.75" x14ac:dyDescent="0.25">
      <c r="A17" s="218"/>
      <c r="B17" s="1667" t="s">
        <v>73</v>
      </c>
      <c r="C17" s="1667"/>
      <c r="D17" s="1667"/>
      <c r="E17" s="1667"/>
      <c r="F17" s="1667"/>
      <c r="G17" s="1667"/>
      <c r="H17" s="1667"/>
      <c r="I17" s="1667"/>
      <c r="J17" s="1667"/>
      <c r="K17" s="1412"/>
      <c r="L17" s="216"/>
      <c r="M17" s="216"/>
    </row>
    <row r="18" spans="1:13" s="219" customFormat="1" ht="15.75" x14ac:dyDescent="0.25">
      <c r="A18" s="218"/>
      <c r="B18" s="1667" t="s">
        <v>1037</v>
      </c>
      <c r="C18" s="1667"/>
      <c r="D18" s="1667"/>
      <c r="E18" s="1667"/>
      <c r="F18" s="1667"/>
      <c r="G18" s="1667"/>
      <c r="H18" s="1667"/>
      <c r="I18" s="1667"/>
      <c r="J18" s="1667"/>
      <c r="K18" s="1412"/>
      <c r="L18" s="216"/>
      <c r="M18" s="216"/>
    </row>
    <row r="19" spans="1:13" s="219" customFormat="1" ht="15.75" x14ac:dyDescent="0.25">
      <c r="A19" s="218"/>
      <c r="B19" s="1667" t="s">
        <v>362</v>
      </c>
      <c r="C19" s="1667"/>
      <c r="D19" s="1667"/>
      <c r="E19" s="1667"/>
      <c r="F19" s="1667"/>
      <c r="G19" s="1667"/>
      <c r="H19" s="1667"/>
      <c r="I19" s="1667"/>
      <c r="J19" s="1667"/>
      <c r="K19" s="1412"/>
      <c r="L19" s="216"/>
      <c r="M19" s="216"/>
    </row>
    <row r="20" spans="1:13" s="219" customFormat="1" ht="15.75" x14ac:dyDescent="0.25">
      <c r="A20" s="218"/>
      <c r="B20" s="217"/>
      <c r="C20" s="227"/>
      <c r="D20" s="227"/>
      <c r="E20" s="228"/>
      <c r="F20" s="228"/>
      <c r="G20" s="228"/>
      <c r="H20" s="227"/>
      <c r="I20" s="226"/>
      <c r="J20" s="225"/>
      <c r="K20" s="1072"/>
      <c r="L20" s="216"/>
      <c r="M20" s="216"/>
    </row>
    <row r="21" spans="1:13" ht="15.75" x14ac:dyDescent="0.25">
      <c r="B21" s="1668" t="s">
        <v>258</v>
      </c>
      <c r="C21" s="1668"/>
      <c r="D21" s="1668"/>
      <c r="E21" s="1668"/>
      <c r="F21" s="1668"/>
      <c r="G21" s="1668"/>
      <c r="H21" s="1668"/>
      <c r="I21" s="1668"/>
      <c r="J21" s="1668"/>
      <c r="K21" s="1429"/>
    </row>
    <row r="22" spans="1:13" s="216" customFormat="1" ht="15.75" x14ac:dyDescent="0.25">
      <c r="A22" s="1669" t="s">
        <v>410</v>
      </c>
      <c r="B22" s="721" t="s">
        <v>54</v>
      </c>
      <c r="C22" s="721" t="s">
        <v>55</v>
      </c>
      <c r="D22" s="721" t="s">
        <v>56</v>
      </c>
      <c r="E22" s="721" t="s">
        <v>57</v>
      </c>
      <c r="F22" s="721" t="s">
        <v>411</v>
      </c>
      <c r="G22" s="721" t="s">
        <v>412</v>
      </c>
      <c r="H22" s="721" t="s">
        <v>413</v>
      </c>
      <c r="I22" s="1410" t="s">
        <v>514</v>
      </c>
      <c r="J22" s="721" t="s">
        <v>521</v>
      </c>
      <c r="K22" s="1430"/>
    </row>
    <row r="23" spans="1:13" s="217" customFormat="1" ht="15.75" customHeight="1" x14ac:dyDescent="0.25">
      <c r="A23" s="1670"/>
      <c r="B23" s="1671" t="s">
        <v>78</v>
      </c>
      <c r="C23" s="1661" t="s">
        <v>363</v>
      </c>
      <c r="D23" s="1661" t="s">
        <v>1130</v>
      </c>
      <c r="E23" s="1671" t="s">
        <v>364</v>
      </c>
      <c r="F23" s="1673" t="s">
        <v>365</v>
      </c>
      <c r="G23" s="1671" t="s">
        <v>366</v>
      </c>
      <c r="H23" s="1661" t="s">
        <v>677</v>
      </c>
      <c r="I23" s="1665" t="s">
        <v>367</v>
      </c>
      <c r="J23" s="1666"/>
      <c r="K23" s="1430"/>
    </row>
    <row r="24" spans="1:13" s="217" customFormat="1" ht="15.75" x14ac:dyDescent="0.25">
      <c r="A24" s="1670"/>
      <c r="B24" s="1672"/>
      <c r="C24" s="1662"/>
      <c r="D24" s="1662"/>
      <c r="E24" s="1672"/>
      <c r="F24" s="1674"/>
      <c r="G24" s="1672"/>
      <c r="H24" s="1662"/>
      <c r="I24" s="1410" t="s">
        <v>368</v>
      </c>
      <c r="J24" s="1377" t="s">
        <v>369</v>
      </c>
      <c r="K24" s="1430"/>
    </row>
    <row r="25" spans="1:13" s="216" customFormat="1" ht="15.75" x14ac:dyDescent="0.25">
      <c r="A25" s="218" t="s">
        <v>420</v>
      </c>
      <c r="B25" s="716" t="s">
        <v>370</v>
      </c>
    </row>
    <row r="26" spans="1:13" s="217" customFormat="1" ht="15.75" x14ac:dyDescent="0.25">
      <c r="A26" s="218" t="s">
        <v>428</v>
      </c>
      <c r="B26" s="223" t="s">
        <v>374</v>
      </c>
      <c r="C26" s="224">
        <v>27330</v>
      </c>
      <c r="D26" s="224">
        <v>15687</v>
      </c>
      <c r="E26" s="1071" t="s">
        <v>371</v>
      </c>
      <c r="F26" s="1071" t="s">
        <v>372</v>
      </c>
      <c r="G26" s="1071" t="s">
        <v>372</v>
      </c>
      <c r="H26" s="224">
        <v>2628</v>
      </c>
      <c r="I26" s="226">
        <v>0</v>
      </c>
      <c r="J26" s="1071" t="s">
        <v>373</v>
      </c>
      <c r="K26" s="1072"/>
    </row>
    <row r="27" spans="1:13" s="219" customFormat="1" ht="15.75" x14ac:dyDescent="0.25">
      <c r="A27" s="218" t="s">
        <v>429</v>
      </c>
      <c r="B27" s="217" t="s">
        <v>375</v>
      </c>
      <c r="C27" s="227">
        <f>SUM(C26:C26)</f>
        <v>27330</v>
      </c>
      <c r="D27" s="227">
        <f>SUM(D26:D26)</f>
        <v>15687</v>
      </c>
      <c r="E27" s="228"/>
      <c r="F27" s="228"/>
      <c r="G27" s="228"/>
      <c r="H27" s="227">
        <f>SUM(H26:H26)</f>
        <v>2628</v>
      </c>
      <c r="I27" s="226"/>
      <c r="J27" s="1071" t="s">
        <v>373</v>
      </c>
      <c r="K27" s="1072"/>
      <c r="L27" s="216"/>
      <c r="M27" s="216"/>
    </row>
  </sheetData>
  <mergeCells count="31">
    <mergeCell ref="K9:K10"/>
    <mergeCell ref="I9:J9"/>
    <mergeCell ref="B9:B10"/>
    <mergeCell ref="C9:C10"/>
    <mergeCell ref="D9:D10"/>
    <mergeCell ref="B6:J6"/>
    <mergeCell ref="H9:H10"/>
    <mergeCell ref="E9:E10"/>
    <mergeCell ref="F9:F10"/>
    <mergeCell ref="G9:G10"/>
    <mergeCell ref="E23:E24"/>
    <mergeCell ref="F23:F24"/>
    <mergeCell ref="G23:G24"/>
    <mergeCell ref="H23:H24"/>
    <mergeCell ref="A8:A10"/>
    <mergeCell ref="A1:M1"/>
    <mergeCell ref="M9:M10"/>
    <mergeCell ref="L9:L10"/>
    <mergeCell ref="I23:J23"/>
    <mergeCell ref="A3:M3"/>
    <mergeCell ref="A4:M4"/>
    <mergeCell ref="A5:M5"/>
    <mergeCell ref="A7:M7"/>
    <mergeCell ref="B17:J17"/>
    <mergeCell ref="B18:J18"/>
    <mergeCell ref="B19:J19"/>
    <mergeCell ref="B21:J21"/>
    <mergeCell ref="A22:A24"/>
    <mergeCell ref="B23:B24"/>
    <mergeCell ref="C23:C24"/>
    <mergeCell ref="D23:D24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51"/>
  <sheetViews>
    <sheetView zoomScale="120" workbookViewId="0">
      <selection sqref="A1:I1"/>
    </sheetView>
  </sheetViews>
  <sheetFormatPr defaultColWidth="9.140625" defaultRowHeight="11.25" x14ac:dyDescent="0.2"/>
  <cols>
    <col min="1" max="1" width="4.85546875" style="100" customWidth="1"/>
    <col min="2" max="2" width="48.42578125" style="100" customWidth="1"/>
    <col min="3" max="3" width="11" style="101" customWidth="1"/>
    <col min="4" max="4" width="11.42578125" style="101" customWidth="1"/>
    <col min="5" max="5" width="12" style="101" customWidth="1"/>
    <col min="6" max="6" width="41.7109375" style="101" customWidth="1"/>
    <col min="7" max="7" width="11.140625" style="101" customWidth="1"/>
    <col min="8" max="8" width="12.85546875" style="101" customWidth="1"/>
    <col min="9" max="9" width="16" style="101" customWidth="1"/>
    <col min="10" max="22" width="9.140625" style="100"/>
    <col min="23" max="16384" width="9.140625" style="8"/>
  </cols>
  <sheetData>
    <row r="1" spans="1:22" ht="12.75" customHeight="1" x14ac:dyDescent="0.2">
      <c r="A1" s="1451" t="s">
        <v>1280</v>
      </c>
      <c r="B1" s="1451"/>
      <c r="C1" s="1451"/>
      <c r="D1" s="1451"/>
      <c r="E1" s="1451"/>
      <c r="F1" s="1451"/>
      <c r="G1" s="1451"/>
      <c r="H1" s="1451"/>
      <c r="I1" s="1451"/>
    </row>
    <row r="2" spans="1:22" x14ac:dyDescent="0.2">
      <c r="B2" s="354"/>
      <c r="I2" s="102"/>
    </row>
    <row r="3" spans="1:22" s="77" customFormat="1" x14ac:dyDescent="0.2">
      <c r="A3" s="103"/>
      <c r="B3" s="1455" t="s">
        <v>51</v>
      </c>
      <c r="C3" s="1455"/>
      <c r="D3" s="1455"/>
      <c r="E3" s="1455"/>
      <c r="F3" s="1455"/>
      <c r="G3" s="1455"/>
      <c r="H3" s="1455"/>
      <c r="I3" s="145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s="77" customFormat="1" x14ac:dyDescent="0.2">
      <c r="A4" s="103"/>
      <c r="B4" s="1455" t="s">
        <v>1233</v>
      </c>
      <c r="C4" s="1455"/>
      <c r="D4" s="1455"/>
      <c r="E4" s="1455"/>
      <c r="F4" s="1455"/>
      <c r="G4" s="1455"/>
      <c r="H4" s="1455"/>
      <c r="I4" s="1455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s="77" customFormat="1" ht="12.75" customHeight="1" x14ac:dyDescent="0.2">
      <c r="A5" s="1456" t="s">
        <v>248</v>
      </c>
      <c r="B5" s="1456"/>
      <c r="C5" s="1456"/>
      <c r="D5" s="1456"/>
      <c r="E5" s="1456"/>
      <c r="F5" s="1456"/>
      <c r="G5" s="1456"/>
      <c r="H5" s="1456"/>
      <c r="I5" s="1456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s="77" customFormat="1" ht="12.75" customHeight="1" x14ac:dyDescent="0.2">
      <c r="A6" s="1483" t="s">
        <v>53</v>
      </c>
      <c r="B6" s="1462" t="s">
        <v>54</v>
      </c>
      <c r="C6" s="1479" t="s">
        <v>55</v>
      </c>
      <c r="D6" s="1479"/>
      <c r="E6" s="1480"/>
      <c r="F6" s="1" t="s">
        <v>56</v>
      </c>
      <c r="G6" s="1481" t="s">
        <v>57</v>
      </c>
      <c r="H6" s="1481"/>
      <c r="I6" s="1482"/>
      <c r="J6" s="103"/>
      <c r="K6" s="103"/>
      <c r="L6" s="103"/>
      <c r="M6" s="103"/>
      <c r="N6" s="103"/>
      <c r="O6" s="103"/>
      <c r="P6" s="103"/>
    </row>
    <row r="7" spans="1:22" s="77" customFormat="1" ht="12.75" customHeight="1" x14ac:dyDescent="0.2">
      <c r="A7" s="1484"/>
      <c r="B7" s="1462"/>
      <c r="C7" s="1452" t="s">
        <v>1012</v>
      </c>
      <c r="D7" s="1452"/>
      <c r="E7" s="1453"/>
      <c r="F7" s="2"/>
      <c r="G7" s="1452" t="s">
        <v>1012</v>
      </c>
      <c r="H7" s="1452"/>
      <c r="I7" s="1452"/>
      <c r="J7" s="103"/>
      <c r="K7" s="103"/>
      <c r="L7" s="103"/>
      <c r="M7" s="103"/>
    </row>
    <row r="8" spans="1:22" s="78" customFormat="1" ht="36.6" customHeight="1" x14ac:dyDescent="0.2">
      <c r="A8" s="1485"/>
      <c r="B8" s="104" t="s">
        <v>58</v>
      </c>
      <c r="C8" s="85" t="s">
        <v>59</v>
      </c>
      <c r="D8" s="85" t="s">
        <v>60</v>
      </c>
      <c r="E8" s="105" t="s">
        <v>61</v>
      </c>
      <c r="F8" s="106" t="s">
        <v>62</v>
      </c>
      <c r="G8" s="85" t="s">
        <v>59</v>
      </c>
      <c r="H8" s="85" t="s">
        <v>60</v>
      </c>
      <c r="I8" s="85" t="s">
        <v>61</v>
      </c>
      <c r="J8" s="360"/>
      <c r="K8" s="130"/>
      <c r="L8" s="130"/>
      <c r="M8" s="130"/>
    </row>
    <row r="9" spans="1:22" ht="11.45" customHeight="1" x14ac:dyDescent="0.2">
      <c r="A9" s="1378">
        <v>1</v>
      </c>
      <c r="B9" s="108" t="s">
        <v>22</v>
      </c>
      <c r="C9" s="109"/>
      <c r="D9" s="109"/>
      <c r="E9" s="109"/>
      <c r="F9" s="88" t="s">
        <v>23</v>
      </c>
      <c r="G9" s="109"/>
      <c r="H9" s="109"/>
      <c r="I9" s="290"/>
      <c r="J9" s="127"/>
      <c r="N9" s="8"/>
      <c r="O9" s="8"/>
      <c r="P9" s="8"/>
      <c r="Q9" s="8"/>
      <c r="R9" s="8"/>
      <c r="S9" s="8"/>
      <c r="T9" s="8"/>
      <c r="U9" s="8"/>
      <c r="V9" s="8"/>
    </row>
    <row r="10" spans="1:22" x14ac:dyDescent="0.2">
      <c r="A10" s="1379">
        <f t="shared" ref="A10:A46" si="0">A9+1</f>
        <v>2</v>
      </c>
      <c r="B10" s="110"/>
      <c r="C10" s="75"/>
      <c r="D10" s="75"/>
      <c r="E10" s="76"/>
      <c r="F10" s="89"/>
      <c r="G10" s="76"/>
      <c r="H10" s="76"/>
      <c r="I10" s="284"/>
      <c r="J10" s="127"/>
      <c r="N10" s="8"/>
      <c r="O10" s="8"/>
      <c r="P10" s="8"/>
      <c r="Q10" s="8"/>
      <c r="R10" s="8"/>
      <c r="S10" s="8"/>
      <c r="T10" s="8"/>
      <c r="U10" s="8"/>
      <c r="V10" s="8"/>
    </row>
    <row r="11" spans="1:22" x14ac:dyDescent="0.2">
      <c r="A11" s="1379">
        <f t="shared" si="0"/>
        <v>3</v>
      </c>
      <c r="B11" s="110" t="s">
        <v>35</v>
      </c>
      <c r="C11" s="75">
        <f>Össz.önkor.mérleg.!C14</f>
        <v>0</v>
      </c>
      <c r="D11" s="75">
        <f>Össz.önkor.mérleg.!D14</f>
        <v>0</v>
      </c>
      <c r="E11" s="75">
        <f>Össz.önkor.mérleg.!E14</f>
        <v>0</v>
      </c>
      <c r="F11" s="90" t="s">
        <v>32</v>
      </c>
      <c r="G11" s="116"/>
      <c r="H11" s="116"/>
      <c r="I11" s="286"/>
      <c r="J11" s="127"/>
      <c r="N11" s="8"/>
      <c r="O11" s="8"/>
      <c r="P11" s="8"/>
      <c r="Q11" s="8"/>
      <c r="R11" s="8"/>
      <c r="S11" s="8"/>
      <c r="T11" s="8"/>
      <c r="U11" s="8"/>
      <c r="V11" s="8"/>
    </row>
    <row r="12" spans="1:22" x14ac:dyDescent="0.2">
      <c r="A12" s="1379">
        <f t="shared" si="0"/>
        <v>4</v>
      </c>
      <c r="B12" s="110" t="s">
        <v>776</v>
      </c>
      <c r="C12" s="75">
        <f>Össz.önkor.mérleg.!C15</f>
        <v>0</v>
      </c>
      <c r="D12" s="75">
        <f>Össz.önkor.mérleg.!D15</f>
        <v>0</v>
      </c>
      <c r="E12" s="75">
        <f>Össz.önkor.mérleg.!E15</f>
        <v>0</v>
      </c>
      <c r="F12" s="90"/>
      <c r="G12" s="116"/>
      <c r="H12" s="116"/>
      <c r="I12" s="286"/>
      <c r="J12" s="127"/>
      <c r="N12" s="8"/>
      <c r="O12" s="8"/>
      <c r="P12" s="8"/>
      <c r="Q12" s="8"/>
      <c r="R12" s="8"/>
      <c r="S12" s="8"/>
      <c r="T12" s="8"/>
      <c r="U12" s="8"/>
      <c r="V12" s="8"/>
    </row>
    <row r="13" spans="1:22" x14ac:dyDescent="0.2">
      <c r="A13" s="1379">
        <f t="shared" si="0"/>
        <v>5</v>
      </c>
      <c r="B13" s="598" t="s">
        <v>1205</v>
      </c>
      <c r="C13" s="75">
        <f>Össz.önkor.mérleg.!C16</f>
        <v>939275</v>
      </c>
      <c r="D13" s="75">
        <f>Össz.önkor.mérleg.!D16</f>
        <v>0</v>
      </c>
      <c r="E13" s="75">
        <f>Össz.önkor.mérleg.!E16</f>
        <v>939275</v>
      </c>
      <c r="F13" s="90"/>
      <c r="G13" s="116"/>
      <c r="H13" s="116"/>
      <c r="I13" s="286"/>
      <c r="J13" s="127"/>
      <c r="N13" s="8"/>
      <c r="O13" s="8"/>
      <c r="P13" s="8"/>
      <c r="Q13" s="8"/>
      <c r="R13" s="8"/>
      <c r="S13" s="8"/>
      <c r="T13" s="8"/>
      <c r="U13" s="8"/>
      <c r="V13" s="8"/>
    </row>
    <row r="14" spans="1:22" x14ac:dyDescent="0.2">
      <c r="A14" s="1379">
        <f t="shared" si="0"/>
        <v>6</v>
      </c>
      <c r="B14" s="100" t="s">
        <v>554</v>
      </c>
      <c r="C14" s="75"/>
      <c r="D14" s="111"/>
      <c r="E14" s="111"/>
      <c r="F14" s="89" t="s">
        <v>549</v>
      </c>
      <c r="G14" s="112">
        <f>Össz.önkor.mérleg.!G27</f>
        <v>3089450</v>
      </c>
      <c r="H14" s="112">
        <f>Össz.önkor.mérleg.!H27</f>
        <v>47041</v>
      </c>
      <c r="I14" s="286">
        <f>Össz.önkor.mérleg.!I27</f>
        <v>3136491</v>
      </c>
      <c r="J14" s="127"/>
      <c r="N14" s="8"/>
      <c r="O14" s="8"/>
      <c r="P14" s="8"/>
      <c r="Q14" s="8"/>
      <c r="R14" s="8"/>
      <c r="S14" s="8"/>
      <c r="T14" s="8"/>
      <c r="U14" s="8"/>
      <c r="V14" s="8"/>
    </row>
    <row r="15" spans="1:22" ht="12" customHeight="1" x14ac:dyDescent="0.2">
      <c r="A15" s="1379">
        <f t="shared" si="0"/>
        <v>7</v>
      </c>
      <c r="B15" s="100" t="s">
        <v>40</v>
      </c>
      <c r="C15" s="75"/>
      <c r="D15" s="111"/>
      <c r="E15" s="111"/>
      <c r="F15" s="89" t="s">
        <v>29</v>
      </c>
      <c r="G15" s="112">
        <f>Össz.önkor.mérleg.!G28</f>
        <v>47044</v>
      </c>
      <c r="H15" s="112">
        <f>Össz.önkor.mérleg.!H28</f>
        <v>0</v>
      </c>
      <c r="I15" s="286">
        <f>SUM(G15:H15)</f>
        <v>47044</v>
      </c>
      <c r="J15" s="127"/>
      <c r="N15" s="8"/>
      <c r="O15" s="8"/>
      <c r="P15" s="8"/>
      <c r="Q15" s="8"/>
      <c r="R15" s="8"/>
      <c r="S15" s="8"/>
      <c r="T15" s="8"/>
      <c r="U15" s="8"/>
      <c r="V15" s="8"/>
    </row>
    <row r="16" spans="1:22" x14ac:dyDescent="0.2">
      <c r="A16" s="1379">
        <f t="shared" si="0"/>
        <v>8</v>
      </c>
      <c r="B16" s="110" t="s">
        <v>41</v>
      </c>
      <c r="C16" s="84">
        <f>Össz.önkor.mérleg.!C24</f>
        <v>1070</v>
      </c>
      <c r="D16" s="84">
        <f>Össz.önkor.mérleg.!D24</f>
        <v>0</v>
      </c>
      <c r="E16" s="75">
        <f>Össz.önkor.mérleg.!E24</f>
        <v>1070</v>
      </c>
      <c r="F16" s="89" t="s">
        <v>30</v>
      </c>
      <c r="G16" s="112"/>
      <c r="H16" s="112"/>
      <c r="I16" s="286"/>
      <c r="J16" s="127"/>
      <c r="N16" s="8"/>
      <c r="O16" s="8"/>
      <c r="P16" s="8"/>
      <c r="Q16" s="8"/>
      <c r="R16" s="8"/>
      <c r="S16" s="8"/>
      <c r="T16" s="8"/>
      <c r="U16" s="8"/>
      <c r="V16" s="8"/>
    </row>
    <row r="17" spans="1:22" x14ac:dyDescent="0.2">
      <c r="A17" s="1379">
        <f t="shared" si="0"/>
        <v>9</v>
      </c>
      <c r="B17" s="110" t="s">
        <v>42</v>
      </c>
      <c r="C17" s="75">
        <f>Össz.önkor.mérleg.!C25</f>
        <v>2206</v>
      </c>
      <c r="D17" s="75">
        <f>Össz.önkor.mérleg.!D25</f>
        <v>0</v>
      </c>
      <c r="E17" s="75">
        <f>Össz.önkor.mérleg.!E25</f>
        <v>2206</v>
      </c>
      <c r="F17" s="89" t="s">
        <v>389</v>
      </c>
      <c r="G17" s="112">
        <f>Össz.önkor.mérleg.!G30</f>
        <v>0</v>
      </c>
      <c r="H17" s="112">
        <f>Össz.önkor.mérleg.!H30</f>
        <v>0</v>
      </c>
      <c r="I17" s="286">
        <f>SUM(G17:H17)</f>
        <v>0</v>
      </c>
      <c r="J17" s="127"/>
      <c r="N17" s="8"/>
      <c r="O17" s="8"/>
      <c r="P17" s="8"/>
      <c r="Q17" s="8"/>
      <c r="R17" s="8"/>
      <c r="S17" s="8"/>
      <c r="T17" s="8"/>
      <c r="U17" s="8"/>
      <c r="V17" s="8"/>
    </row>
    <row r="18" spans="1:22" x14ac:dyDescent="0.2">
      <c r="A18" s="1379">
        <f t="shared" si="0"/>
        <v>10</v>
      </c>
      <c r="B18" s="110"/>
      <c r="C18" s="75"/>
      <c r="D18" s="75"/>
      <c r="E18" s="75"/>
      <c r="F18" s="89" t="s">
        <v>785</v>
      </c>
      <c r="G18" s="112">
        <f>Össz.önkor.mérleg.!G31</f>
        <v>0</v>
      </c>
      <c r="H18" s="112">
        <f>Össz.önkor.mérleg.!H31</f>
        <v>5000</v>
      </c>
      <c r="I18" s="112">
        <f>Össz.önkor.mérleg.!I31</f>
        <v>5000</v>
      </c>
      <c r="J18" s="127"/>
      <c r="N18" s="8"/>
      <c r="O18" s="8"/>
      <c r="P18" s="8"/>
      <c r="Q18" s="8"/>
      <c r="R18" s="8"/>
      <c r="S18" s="8"/>
      <c r="T18" s="8"/>
      <c r="U18" s="8"/>
      <c r="V18" s="8"/>
    </row>
    <row r="19" spans="1:22" x14ac:dyDescent="0.2">
      <c r="A19" s="1379">
        <f t="shared" si="0"/>
        <v>11</v>
      </c>
      <c r="B19" s="73" t="s">
        <v>43</v>
      </c>
      <c r="C19" s="75">
        <f>Össz.önkor.mérleg.!C21</f>
        <v>0</v>
      </c>
      <c r="D19" s="76">
        <f>Össz.önkor.mérleg.!D26</f>
        <v>0</v>
      </c>
      <c r="E19" s="75">
        <f>Össz.önkor.mérleg.!E26</f>
        <v>0</v>
      </c>
      <c r="F19" s="89" t="s">
        <v>786</v>
      </c>
      <c r="G19" s="112">
        <f>Össz.önkor.mérleg.!G32</f>
        <v>1863</v>
      </c>
      <c r="H19" s="112">
        <f>Össz.önkor.mérleg.!H32</f>
        <v>0</v>
      </c>
      <c r="I19" s="286">
        <f>Össz.önkor.mérleg.!I32</f>
        <v>1863</v>
      </c>
      <c r="J19" s="127"/>
      <c r="N19" s="8"/>
      <c r="O19" s="8"/>
      <c r="P19" s="8"/>
      <c r="Q19" s="8"/>
      <c r="R19" s="8"/>
      <c r="S19" s="8"/>
      <c r="T19" s="8"/>
      <c r="U19" s="8"/>
      <c r="V19" s="8"/>
    </row>
    <row r="20" spans="1:22" x14ac:dyDescent="0.2">
      <c r="A20" s="1379">
        <f t="shared" si="0"/>
        <v>12</v>
      </c>
      <c r="B20" s="110" t="s">
        <v>44</v>
      </c>
      <c r="C20" s="75">
        <f>Össz.önkor.mérleg.!C22</f>
        <v>0</v>
      </c>
      <c r="D20" s="75">
        <f>Össz.önkor.mérleg.!D22</f>
        <v>0</v>
      </c>
      <c r="E20" s="75">
        <f>Össz.önkor.mérleg.!E22</f>
        <v>0</v>
      </c>
      <c r="F20" s="89" t="s">
        <v>787</v>
      </c>
      <c r="G20" s="112">
        <f>Össz.önkor.mérleg.!G33</f>
        <v>200</v>
      </c>
      <c r="H20" s="112">
        <f>Össz.önkor.mérleg.!H33</f>
        <v>13917</v>
      </c>
      <c r="I20" s="286">
        <f>Össz.önkor.mérleg.!I33</f>
        <v>14117</v>
      </c>
      <c r="J20" s="127"/>
      <c r="N20" s="8"/>
      <c r="O20" s="8"/>
      <c r="P20" s="8"/>
      <c r="Q20" s="8"/>
      <c r="R20" s="8"/>
      <c r="S20" s="8"/>
      <c r="T20" s="8"/>
      <c r="U20" s="8"/>
      <c r="V20" s="8"/>
    </row>
    <row r="21" spans="1:22" x14ac:dyDescent="0.2">
      <c r="A21" s="1379">
        <f t="shared" si="0"/>
        <v>13</v>
      </c>
      <c r="B21" s="110"/>
      <c r="C21" s="75"/>
      <c r="D21" s="76"/>
      <c r="E21" s="76"/>
      <c r="F21" s="119" t="s">
        <v>65</v>
      </c>
      <c r="G21" s="120">
        <f>SUM(G14:G20)</f>
        <v>3138557</v>
      </c>
      <c r="H21" s="120">
        <f>SUM(H14:H20)</f>
        <v>65958</v>
      </c>
      <c r="I21" s="288">
        <f>SUM(I14:I20)</f>
        <v>3204515</v>
      </c>
      <c r="J21" s="127"/>
      <c r="N21" s="8"/>
      <c r="O21" s="8"/>
      <c r="P21" s="8"/>
      <c r="Q21" s="8"/>
      <c r="R21" s="8"/>
      <c r="S21" s="8"/>
      <c r="T21" s="8"/>
      <c r="U21" s="8"/>
      <c r="V21" s="8"/>
    </row>
    <row r="22" spans="1:22" x14ac:dyDescent="0.2">
      <c r="A22" s="1379">
        <f t="shared" si="0"/>
        <v>14</v>
      </c>
      <c r="B22" s="100" t="s">
        <v>555</v>
      </c>
      <c r="C22" s="76">
        <f>Össz.önkor.mérleg.!C30</f>
        <v>1100</v>
      </c>
      <c r="D22" s="76">
        <f>Össz.önkor.mérleg.!D30</f>
        <v>3628</v>
      </c>
      <c r="E22" s="76">
        <f>Össz.önkor.mérleg.!E30</f>
        <v>4728</v>
      </c>
      <c r="F22" s="89"/>
      <c r="G22" s="112"/>
      <c r="H22" s="112"/>
      <c r="I22" s="284"/>
      <c r="J22" s="127"/>
      <c r="N22" s="8"/>
      <c r="O22" s="8"/>
      <c r="P22" s="8"/>
      <c r="Q22" s="8"/>
      <c r="R22" s="8"/>
      <c r="S22" s="8"/>
      <c r="T22" s="8"/>
      <c r="U22" s="8"/>
      <c r="V22" s="8"/>
    </row>
    <row r="23" spans="1:22" s="79" customFormat="1" x14ac:dyDescent="0.2">
      <c r="A23" s="1379">
        <f t="shared" si="0"/>
        <v>15</v>
      </c>
      <c r="B23" s="100"/>
      <c r="C23" s="76"/>
      <c r="D23" s="76"/>
      <c r="E23" s="76"/>
      <c r="F23" s="114"/>
      <c r="G23" s="112"/>
      <c r="H23" s="112"/>
      <c r="I23" s="286"/>
      <c r="J23" s="337"/>
      <c r="K23" s="131"/>
      <c r="L23" s="131"/>
      <c r="M23" s="131"/>
    </row>
    <row r="24" spans="1:22" s="79" customFormat="1" x14ac:dyDescent="0.2">
      <c r="A24" s="1379">
        <f t="shared" si="0"/>
        <v>16</v>
      </c>
      <c r="B24" s="117"/>
      <c r="C24" s="111"/>
      <c r="D24" s="111"/>
      <c r="E24" s="111"/>
      <c r="F24" s="114"/>
      <c r="G24" s="112"/>
      <c r="H24" s="112"/>
      <c r="I24" s="286"/>
      <c r="J24" s="337"/>
      <c r="K24" s="131"/>
      <c r="L24" s="131"/>
      <c r="M24" s="131"/>
    </row>
    <row r="25" spans="1:22" x14ac:dyDescent="0.2">
      <c r="A25" s="1379">
        <f t="shared" si="0"/>
        <v>17</v>
      </c>
      <c r="B25" s="118" t="s">
        <v>64</v>
      </c>
      <c r="C25" s="80">
        <f>C12+C13+C16+C17+C19+C20+C22</f>
        <v>943651</v>
      </c>
      <c r="D25" s="80">
        <f t="shared" ref="D25:E25" si="1">D12+D13+D16+D17+D19+D20+D22</f>
        <v>3628</v>
      </c>
      <c r="E25" s="80">
        <f t="shared" si="1"/>
        <v>947279</v>
      </c>
      <c r="F25" s="115"/>
      <c r="G25" s="80"/>
      <c r="H25" s="80"/>
      <c r="I25" s="285"/>
      <c r="J25" s="127"/>
      <c r="N25" s="8"/>
      <c r="O25" s="8"/>
      <c r="P25" s="8"/>
      <c r="Q25" s="8"/>
      <c r="R25" s="8"/>
      <c r="S25" s="8"/>
      <c r="T25" s="8"/>
      <c r="U25" s="8"/>
      <c r="V25" s="8"/>
    </row>
    <row r="26" spans="1:22" x14ac:dyDescent="0.2">
      <c r="A26" s="1379">
        <f t="shared" si="0"/>
        <v>18</v>
      </c>
      <c r="B26" s="121" t="s">
        <v>48</v>
      </c>
      <c r="C26" s="116">
        <f>SUM(C24:C25)</f>
        <v>943651</v>
      </c>
      <c r="D26" s="116">
        <f>SUM(D24:D25)</f>
        <v>3628</v>
      </c>
      <c r="E26" s="116">
        <f>SUM(E24:E25)</f>
        <v>947279</v>
      </c>
      <c r="F26" s="122" t="s">
        <v>66</v>
      </c>
      <c r="G26" s="116">
        <f>G25+G21</f>
        <v>3138557</v>
      </c>
      <c r="H26" s="116">
        <f>H25+H21</f>
        <v>65958</v>
      </c>
      <c r="I26" s="289">
        <f>I25+I21</f>
        <v>3204515</v>
      </c>
      <c r="J26" s="127"/>
      <c r="N26" s="8"/>
      <c r="O26" s="8"/>
      <c r="P26" s="8"/>
      <c r="Q26" s="8"/>
      <c r="R26" s="8"/>
      <c r="S26" s="8"/>
      <c r="T26" s="8"/>
      <c r="U26" s="8"/>
      <c r="V26" s="8"/>
    </row>
    <row r="27" spans="1:22" x14ac:dyDescent="0.2">
      <c r="A27" s="1379">
        <f t="shared" si="0"/>
        <v>19</v>
      </c>
      <c r="B27" s="123"/>
      <c r="C27" s="112"/>
      <c r="D27" s="112"/>
      <c r="E27" s="112"/>
      <c r="F27" s="114"/>
      <c r="I27" s="286"/>
      <c r="J27" s="127"/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2">
      <c r="A28" s="1379">
        <f t="shared" si="0"/>
        <v>20</v>
      </c>
      <c r="B28" s="121" t="s">
        <v>556</v>
      </c>
      <c r="C28" s="116">
        <f>C26-G26</f>
        <v>-2194906</v>
      </c>
      <c r="D28" s="116">
        <f>D26-H26</f>
        <v>-62330</v>
      </c>
      <c r="E28" s="359">
        <f>E26-I26</f>
        <v>-2257236</v>
      </c>
      <c r="F28" s="114"/>
      <c r="I28" s="286"/>
      <c r="J28" s="127"/>
      <c r="N28" s="8"/>
      <c r="O28" s="8"/>
      <c r="P28" s="8"/>
      <c r="Q28" s="8"/>
      <c r="R28" s="8"/>
      <c r="S28" s="8"/>
      <c r="T28" s="8"/>
      <c r="U28" s="8"/>
      <c r="V28" s="8"/>
    </row>
    <row r="29" spans="1:22" ht="16.5" customHeight="1" x14ac:dyDescent="0.2">
      <c r="A29" s="1379">
        <f t="shared" si="0"/>
        <v>21</v>
      </c>
      <c r="B29" s="894" t="s">
        <v>1210</v>
      </c>
      <c r="C29" s="132">
        <f>-'működ. mérleg '!C27</f>
        <v>0</v>
      </c>
      <c r="D29" s="132">
        <f>-D28</f>
        <v>62330</v>
      </c>
      <c r="E29" s="132">
        <f>-'működ. mérleg '!E27</f>
        <v>62330</v>
      </c>
      <c r="F29" s="114"/>
      <c r="I29" s="286"/>
      <c r="J29" s="127"/>
      <c r="N29" s="8"/>
      <c r="O29" s="8"/>
      <c r="P29" s="8"/>
      <c r="Q29" s="8"/>
      <c r="R29" s="8"/>
      <c r="S29" s="8"/>
      <c r="T29" s="8"/>
      <c r="U29" s="8"/>
      <c r="V29" s="8"/>
    </row>
    <row r="30" spans="1:22" s="9" customFormat="1" x14ac:dyDescent="0.2">
      <c r="A30" s="1379">
        <f t="shared" si="0"/>
        <v>22</v>
      </c>
      <c r="B30" s="82"/>
      <c r="C30" s="112"/>
      <c r="D30" s="112"/>
      <c r="E30" s="112">
        <f>C30+D30</f>
        <v>0</v>
      </c>
      <c r="F30" s="114"/>
      <c r="G30" s="112"/>
      <c r="H30" s="112"/>
      <c r="I30" s="286"/>
      <c r="J30" s="332"/>
      <c r="K30" s="126"/>
      <c r="L30" s="126"/>
      <c r="M30" s="126"/>
    </row>
    <row r="31" spans="1:22" s="9" customFormat="1" x14ac:dyDescent="0.2">
      <c r="A31" s="1379">
        <f t="shared" si="0"/>
        <v>23</v>
      </c>
      <c r="B31" s="81" t="s">
        <v>50</v>
      </c>
      <c r="C31" s="81"/>
      <c r="D31" s="81"/>
      <c r="E31" s="81"/>
      <c r="F31" s="90" t="s">
        <v>31</v>
      </c>
      <c r="G31" s="116"/>
      <c r="H31" s="116"/>
      <c r="I31" s="289"/>
      <c r="J31" s="332"/>
      <c r="K31" s="126"/>
      <c r="L31" s="126"/>
      <c r="M31" s="126"/>
    </row>
    <row r="32" spans="1:22" s="9" customFormat="1" x14ac:dyDescent="0.2">
      <c r="A32" s="1379">
        <f t="shared" si="0"/>
        <v>24</v>
      </c>
      <c r="B32" s="86" t="s">
        <v>598</v>
      </c>
      <c r="C32" s="81"/>
      <c r="D32" s="81"/>
      <c r="E32" s="81"/>
      <c r="F32" s="124" t="s">
        <v>4</v>
      </c>
      <c r="G32" s="125"/>
      <c r="H32" s="125"/>
      <c r="I32" s="289"/>
      <c r="J32" s="332"/>
      <c r="K32" s="126"/>
      <c r="L32" s="126"/>
      <c r="M32" s="126"/>
    </row>
    <row r="33" spans="1:22" s="9" customFormat="1" x14ac:dyDescent="0.2">
      <c r="A33" s="1379">
        <f t="shared" si="0"/>
        <v>25</v>
      </c>
      <c r="B33" s="100" t="s">
        <v>726</v>
      </c>
      <c r="C33" s="76">
        <f>Össz.önkor.mérleg.!C41</f>
        <v>330200</v>
      </c>
      <c r="D33" s="76">
        <f>Össz.önkor.mérleg.!D41</f>
        <v>0</v>
      </c>
      <c r="E33" s="76">
        <f>Össz.önkor.mérleg.!E41</f>
        <v>330200</v>
      </c>
      <c r="F33" s="127" t="s">
        <v>3</v>
      </c>
      <c r="G33" s="116"/>
      <c r="H33" s="116"/>
      <c r="I33" s="289"/>
      <c r="J33" s="332"/>
      <c r="K33" s="126"/>
      <c r="L33" s="126"/>
      <c r="M33" s="126"/>
    </row>
    <row r="34" spans="1:22" x14ac:dyDescent="0.2">
      <c r="A34" s="1379">
        <f t="shared" si="0"/>
        <v>26</v>
      </c>
      <c r="B34" s="75" t="s">
        <v>600</v>
      </c>
      <c r="C34" s="128"/>
      <c r="D34" s="87"/>
      <c r="E34" s="87">
        <f>SUM(C34:D34)</f>
        <v>0</v>
      </c>
      <c r="F34" s="89" t="s">
        <v>5</v>
      </c>
      <c r="G34" s="116"/>
      <c r="H34" s="116"/>
      <c r="I34" s="289"/>
      <c r="J34" s="127"/>
      <c r="N34" s="8"/>
      <c r="O34" s="8"/>
      <c r="P34" s="8"/>
      <c r="Q34" s="8"/>
      <c r="R34" s="8"/>
      <c r="S34" s="8"/>
      <c r="T34" s="8"/>
      <c r="U34" s="8"/>
      <c r="V34" s="8"/>
    </row>
    <row r="35" spans="1:22" x14ac:dyDescent="0.2">
      <c r="A35" s="1379">
        <f t="shared" si="0"/>
        <v>27</v>
      </c>
      <c r="B35" s="75" t="s">
        <v>599</v>
      </c>
      <c r="C35" s="76"/>
      <c r="D35" s="76"/>
      <c r="E35" s="76"/>
      <c r="F35" s="89" t="s">
        <v>6</v>
      </c>
      <c r="G35" s="125"/>
      <c r="H35" s="125"/>
      <c r="I35" s="289"/>
      <c r="J35" s="127"/>
      <c r="N35" s="8"/>
      <c r="O35" s="8"/>
      <c r="P35" s="8"/>
      <c r="Q35" s="8"/>
      <c r="R35" s="8"/>
      <c r="S35" s="8"/>
      <c r="T35" s="8"/>
      <c r="U35" s="8"/>
      <c r="V35" s="8"/>
    </row>
    <row r="36" spans="1:22" x14ac:dyDescent="0.2">
      <c r="A36" s="1379">
        <f t="shared" si="0"/>
        <v>28</v>
      </c>
      <c r="B36" s="75" t="s">
        <v>733</v>
      </c>
      <c r="C36" s="162">
        <f>-(C28+C33)-C30-C29-C37</f>
        <v>231278</v>
      </c>
      <c r="D36" s="162">
        <f t="shared" ref="D36" si="2">-(D28+D33)-D30-D29</f>
        <v>0</v>
      </c>
      <c r="E36" s="162">
        <f>-(E28+E33)-E30-E29-E37</f>
        <v>231278</v>
      </c>
      <c r="F36" s="89" t="s">
        <v>7</v>
      </c>
      <c r="G36" s="125"/>
      <c r="H36" s="125"/>
      <c r="I36" s="289"/>
      <c r="J36" s="127"/>
      <c r="N36" s="8"/>
      <c r="O36" s="8"/>
      <c r="P36" s="8"/>
      <c r="Q36" s="8"/>
      <c r="R36" s="8"/>
      <c r="S36" s="8"/>
      <c r="T36" s="8"/>
      <c r="U36" s="8"/>
      <c r="V36" s="8"/>
    </row>
    <row r="37" spans="1:22" x14ac:dyDescent="0.2">
      <c r="A37" s="1379">
        <f t="shared" si="0"/>
        <v>29</v>
      </c>
      <c r="B37" s="1114" t="s">
        <v>1143</v>
      </c>
      <c r="C37" s="162">
        <v>1633428</v>
      </c>
      <c r="D37" s="162">
        <v>0</v>
      </c>
      <c r="E37" s="162">
        <f>C37+D37</f>
        <v>1633428</v>
      </c>
      <c r="F37" s="89"/>
      <c r="G37" s="125"/>
      <c r="H37" s="125"/>
      <c r="I37" s="289"/>
      <c r="J37" s="127"/>
      <c r="N37" s="8"/>
      <c r="O37" s="8"/>
      <c r="P37" s="8"/>
      <c r="Q37" s="8"/>
      <c r="R37" s="8"/>
      <c r="S37" s="8"/>
      <c r="T37" s="8"/>
      <c r="U37" s="8"/>
      <c r="V37" s="8"/>
    </row>
    <row r="38" spans="1:22" x14ac:dyDescent="0.2">
      <c r="A38" s="1379">
        <f t="shared" si="0"/>
        <v>30</v>
      </c>
      <c r="B38" s="76" t="s">
        <v>601</v>
      </c>
      <c r="C38" s="81"/>
      <c r="D38" s="81"/>
      <c r="E38" s="333"/>
      <c r="F38" s="89" t="s">
        <v>9</v>
      </c>
      <c r="G38" s="116"/>
      <c r="H38" s="116"/>
      <c r="I38" s="286"/>
      <c r="J38" s="127"/>
      <c r="N38" s="8"/>
      <c r="O38" s="8"/>
      <c r="P38" s="8"/>
      <c r="Q38" s="8"/>
      <c r="R38" s="8"/>
      <c r="S38" s="8"/>
      <c r="T38" s="8"/>
      <c r="U38" s="8"/>
      <c r="V38" s="8"/>
    </row>
    <row r="39" spans="1:22" x14ac:dyDescent="0.2">
      <c r="A39" s="1379">
        <f t="shared" si="0"/>
        <v>31</v>
      </c>
      <c r="B39" s="76" t="s">
        <v>602</v>
      </c>
      <c r="C39" s="76"/>
      <c r="D39" s="76"/>
      <c r="E39" s="76"/>
      <c r="F39" s="89" t="s">
        <v>10</v>
      </c>
      <c r="G39" s="112"/>
      <c r="H39" s="112"/>
      <c r="I39" s="286"/>
      <c r="J39" s="127"/>
      <c r="N39" s="8"/>
      <c r="O39" s="8"/>
      <c r="P39" s="8"/>
      <c r="Q39" s="8"/>
      <c r="R39" s="8"/>
      <c r="S39" s="8"/>
      <c r="T39" s="8"/>
      <c r="U39" s="8"/>
      <c r="V39" s="8"/>
    </row>
    <row r="40" spans="1:22" x14ac:dyDescent="0.2">
      <c r="A40" s="1379">
        <f t="shared" si="0"/>
        <v>32</v>
      </c>
      <c r="B40" s="75" t="s">
        <v>603</v>
      </c>
      <c r="C40" s="76"/>
      <c r="D40" s="76"/>
      <c r="E40" s="76"/>
      <c r="F40" s="89" t="s">
        <v>11</v>
      </c>
      <c r="G40" s="112"/>
      <c r="H40" s="112"/>
      <c r="I40" s="286"/>
      <c r="J40" s="127"/>
      <c r="N40" s="8"/>
      <c r="O40" s="8"/>
      <c r="P40" s="8"/>
      <c r="Q40" s="8"/>
      <c r="R40" s="8"/>
      <c r="S40" s="8"/>
      <c r="T40" s="8"/>
      <c r="U40" s="8"/>
      <c r="V40" s="8"/>
    </row>
    <row r="41" spans="1:22" x14ac:dyDescent="0.2">
      <c r="A41" s="1379">
        <f t="shared" si="0"/>
        <v>33</v>
      </c>
      <c r="B41" s="75" t="s">
        <v>604</v>
      </c>
      <c r="C41" s="76"/>
      <c r="D41" s="76"/>
      <c r="E41" s="76"/>
      <c r="F41" s="89" t="s">
        <v>12</v>
      </c>
      <c r="G41" s="112"/>
      <c r="H41" s="112"/>
      <c r="I41" s="286"/>
      <c r="J41" s="127"/>
      <c r="N41" s="8"/>
      <c r="O41" s="8"/>
      <c r="P41" s="8"/>
      <c r="Q41" s="8"/>
      <c r="R41" s="8"/>
      <c r="S41" s="8"/>
      <c r="T41" s="8"/>
      <c r="U41" s="8"/>
      <c r="V41" s="8"/>
    </row>
    <row r="42" spans="1:22" x14ac:dyDescent="0.2">
      <c r="A42" s="1379">
        <f t="shared" si="0"/>
        <v>34</v>
      </c>
      <c r="B42" s="75" t="s">
        <v>0</v>
      </c>
      <c r="C42" s="76"/>
      <c r="D42" s="76"/>
      <c r="E42" s="76"/>
      <c r="F42" s="89" t="s">
        <v>13</v>
      </c>
      <c r="G42" s="112"/>
      <c r="H42" s="112"/>
      <c r="I42" s="286"/>
      <c r="J42" s="127"/>
      <c r="N42" s="8"/>
      <c r="O42" s="8"/>
      <c r="P42" s="8"/>
      <c r="Q42" s="8"/>
      <c r="R42" s="8"/>
      <c r="S42" s="8"/>
      <c r="T42" s="8"/>
      <c r="U42" s="8"/>
      <c r="V42" s="8"/>
    </row>
    <row r="43" spans="1:22" x14ac:dyDescent="0.2">
      <c r="A43" s="1379">
        <f t="shared" si="0"/>
        <v>35</v>
      </c>
      <c r="B43" s="75" t="s">
        <v>1</v>
      </c>
      <c r="C43" s="76"/>
      <c r="D43" s="76"/>
      <c r="E43" s="76"/>
      <c r="F43" s="89" t="s">
        <v>14</v>
      </c>
      <c r="G43" s="112"/>
      <c r="H43" s="112"/>
      <c r="I43" s="286"/>
      <c r="J43" s="127"/>
      <c r="N43" s="8"/>
      <c r="O43" s="8"/>
      <c r="P43" s="8"/>
      <c r="Q43" s="8"/>
      <c r="R43" s="8"/>
      <c r="S43" s="8"/>
      <c r="T43" s="8"/>
      <c r="U43" s="8"/>
      <c r="V43" s="8"/>
    </row>
    <row r="44" spans="1:22" x14ac:dyDescent="0.2">
      <c r="A44" s="1379">
        <f t="shared" si="0"/>
        <v>36</v>
      </c>
      <c r="B44" s="75" t="s">
        <v>2</v>
      </c>
      <c r="C44" s="76"/>
      <c r="D44" s="76"/>
      <c r="E44" s="76"/>
      <c r="F44" s="89" t="s">
        <v>15</v>
      </c>
      <c r="G44" s="112"/>
      <c r="H44" s="112"/>
      <c r="I44" s="286"/>
      <c r="J44" s="127"/>
      <c r="N44" s="8"/>
      <c r="O44" s="8"/>
      <c r="P44" s="8"/>
      <c r="Q44" s="8"/>
      <c r="R44" s="8"/>
      <c r="S44" s="8"/>
      <c r="T44" s="8"/>
      <c r="U44" s="8"/>
      <c r="V44" s="8"/>
    </row>
    <row r="45" spans="1:22" ht="12" thickBot="1" x14ac:dyDescent="0.25">
      <c r="A45" s="1381">
        <f t="shared" si="0"/>
        <v>37</v>
      </c>
      <c r="B45" s="121" t="s">
        <v>390</v>
      </c>
      <c r="C45" s="329">
        <f>SUM(C31:C43)</f>
        <v>2194906</v>
      </c>
      <c r="D45" s="329">
        <f>SUM(D31:D43)</f>
        <v>0</v>
      </c>
      <c r="E45" s="329">
        <f>SUM(E31:E43)</f>
        <v>2194906</v>
      </c>
      <c r="F45" s="90" t="s">
        <v>383</v>
      </c>
      <c r="G45" s="116">
        <f>SUM(G32:G44)</f>
        <v>0</v>
      </c>
      <c r="H45" s="116">
        <f>SUM(H32:H44)</f>
        <v>0</v>
      </c>
      <c r="I45" s="291">
        <f>SUM(I32:I44)</f>
        <v>0</v>
      </c>
      <c r="J45" s="127"/>
      <c r="N45" s="8"/>
      <c r="O45" s="8"/>
      <c r="P45" s="8"/>
      <c r="Q45" s="8"/>
      <c r="R45" s="8"/>
      <c r="S45" s="8"/>
      <c r="T45" s="8"/>
      <c r="U45" s="8"/>
      <c r="V45" s="8"/>
    </row>
    <row r="46" spans="1:22" ht="12" thickBot="1" x14ac:dyDescent="0.25">
      <c r="A46" s="602">
        <f t="shared" si="0"/>
        <v>38</v>
      </c>
      <c r="B46" s="603" t="s">
        <v>385</v>
      </c>
      <c r="C46" s="129">
        <f>C26+C29+C45</f>
        <v>3138557</v>
      </c>
      <c r="D46" s="129">
        <f>D26+D29+D45</f>
        <v>65958</v>
      </c>
      <c r="E46" s="129">
        <f>E26+E29+E45</f>
        <v>3204515</v>
      </c>
      <c r="F46" s="328" t="s">
        <v>384</v>
      </c>
      <c r="G46" s="583">
        <f>G26+G45</f>
        <v>3138557</v>
      </c>
      <c r="H46" s="583">
        <f>H26+H45</f>
        <v>65958</v>
      </c>
      <c r="I46" s="584">
        <f>I26+I45</f>
        <v>3204515</v>
      </c>
      <c r="J46" s="127"/>
      <c r="N46" s="8"/>
      <c r="O46" s="8"/>
      <c r="P46" s="8"/>
      <c r="Q46" s="8"/>
      <c r="R46" s="8"/>
      <c r="S46" s="8"/>
      <c r="T46" s="8"/>
      <c r="U46" s="8"/>
      <c r="V46" s="8"/>
    </row>
    <row r="47" spans="1:22" x14ac:dyDescent="0.2">
      <c r="B47" s="126"/>
      <c r="C47" s="125"/>
      <c r="D47" s="125"/>
      <c r="E47" s="125"/>
      <c r="F47" s="125"/>
      <c r="G47" s="125"/>
      <c r="H47" s="125"/>
      <c r="I47" s="125"/>
      <c r="N47" s="8"/>
      <c r="O47" s="8"/>
      <c r="P47" s="8"/>
      <c r="Q47" s="8"/>
      <c r="R47" s="8"/>
      <c r="S47" s="8"/>
      <c r="T47" s="8"/>
      <c r="U47" s="8"/>
      <c r="V47" s="8"/>
    </row>
    <row r="48" spans="1:22" x14ac:dyDescent="0.2">
      <c r="T48" s="8"/>
      <c r="U48" s="8"/>
      <c r="V48" s="8"/>
    </row>
    <row r="51" spans="4:4" x14ac:dyDescent="0.2">
      <c r="D51" s="112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959" customWidth="1"/>
    <col min="2" max="2" width="66.42578125" style="959" customWidth="1"/>
    <col min="3" max="3" width="15.7109375" style="959" customWidth="1"/>
    <col min="4" max="4" width="10" style="959" bestFit="1" customWidth="1"/>
    <col min="5" max="5" width="11.42578125" style="959" bestFit="1" customWidth="1"/>
    <col min="6" max="6" width="11.42578125" style="959" customWidth="1"/>
    <col min="7" max="7" width="12.5703125" style="1140" customWidth="1"/>
    <col min="8" max="8" width="9.5703125" style="1140" customWidth="1"/>
    <col min="9" max="10" width="8" style="959" customWidth="1"/>
    <col min="11" max="11" width="10.85546875" style="959" bestFit="1" customWidth="1"/>
    <col min="12" max="12" width="10.42578125" style="959" bestFit="1" customWidth="1"/>
    <col min="13" max="13" width="9.85546875" style="959" bestFit="1" customWidth="1"/>
    <col min="14" max="251" width="8" style="959" customWidth="1"/>
    <col min="252" max="16384" width="61.7109375" style="959"/>
  </cols>
  <sheetData>
    <row r="1" spans="1:10" x14ac:dyDescent="0.2">
      <c r="A1" s="5"/>
      <c r="B1" s="1451" t="s">
        <v>1213</v>
      </c>
      <c r="C1" s="1451"/>
      <c r="D1" s="1451"/>
      <c r="E1" s="1451"/>
      <c r="F1" s="1451"/>
      <c r="G1" s="446"/>
      <c r="H1" s="446"/>
      <c r="I1" s="446"/>
      <c r="J1" s="446"/>
    </row>
    <row r="2" spans="1:10" ht="12" customHeight="1" x14ac:dyDescent="0.2">
      <c r="A2" s="5"/>
      <c r="B2" s="613"/>
      <c r="C2" s="1489"/>
      <c r="D2" s="1489"/>
      <c r="E2" s="1489"/>
      <c r="F2" s="1489"/>
      <c r="G2" s="612"/>
      <c r="H2" s="612"/>
      <c r="I2" s="612"/>
    </row>
    <row r="3" spans="1:10" ht="30" customHeight="1" x14ac:dyDescent="0.2">
      <c r="A3" s="5"/>
      <c r="B3" s="1490" t="s">
        <v>73</v>
      </c>
      <c r="C3" s="1490"/>
      <c r="D3" s="1490"/>
      <c r="E3" s="1490"/>
      <c r="F3" s="1490"/>
      <c r="G3" s="612"/>
      <c r="H3" s="612"/>
      <c r="I3" s="612"/>
    </row>
    <row r="4" spans="1:10" ht="33" customHeight="1" x14ac:dyDescent="0.2">
      <c r="A4" s="5"/>
      <c r="B4" s="1490" t="s">
        <v>952</v>
      </c>
      <c r="C4" s="1490"/>
      <c r="D4" s="1490"/>
      <c r="E4" s="1490"/>
      <c r="F4" s="1490"/>
      <c r="G4" s="612"/>
      <c r="H4" s="612"/>
      <c r="I4" s="612"/>
    </row>
    <row r="5" spans="1:10" ht="12" customHeight="1" x14ac:dyDescent="0.2">
      <c r="A5" s="5"/>
      <c r="B5" s="613"/>
      <c r="C5" s="612"/>
      <c r="D5" s="612"/>
      <c r="E5" s="612"/>
      <c r="F5" s="612"/>
      <c r="G5" s="612"/>
      <c r="H5" s="612"/>
      <c r="I5" s="612"/>
    </row>
    <row r="6" spans="1:10" ht="13.5" thickBot="1" x14ac:dyDescent="0.25">
      <c r="A6" s="5"/>
      <c r="B6" s="613"/>
      <c r="C6" s="697"/>
      <c r="D6" s="612"/>
      <c r="E6" s="612"/>
      <c r="F6" s="1104" t="s">
        <v>1134</v>
      </c>
      <c r="G6" s="612"/>
      <c r="H6" s="612"/>
      <c r="I6" s="612"/>
    </row>
    <row r="7" spans="1:10" ht="30.75" customHeight="1" thickBot="1" x14ac:dyDescent="0.25">
      <c r="A7" s="5"/>
      <c r="B7" s="1491" t="s">
        <v>74</v>
      </c>
      <c r="C7" s="1493" t="s">
        <v>951</v>
      </c>
      <c r="D7" s="1494"/>
      <c r="E7" s="1494"/>
      <c r="F7" s="1495"/>
      <c r="G7" s="612"/>
      <c r="H7" s="612"/>
      <c r="I7" s="612"/>
    </row>
    <row r="8" spans="1:10" ht="12" customHeight="1" thickBot="1" x14ac:dyDescent="0.25">
      <c r="A8" s="5"/>
      <c r="B8" s="1492"/>
      <c r="C8" s="614" t="s">
        <v>75</v>
      </c>
      <c r="D8" s="615" t="s">
        <v>76</v>
      </c>
      <c r="E8" s="615" t="s">
        <v>595</v>
      </c>
      <c r="F8" s="960" t="s">
        <v>77</v>
      </c>
      <c r="G8" s="616"/>
      <c r="H8" s="616"/>
      <c r="I8" s="616"/>
    </row>
    <row r="9" spans="1:10" ht="27.75" customHeight="1" x14ac:dyDescent="0.2">
      <c r="A9" s="5"/>
      <c r="B9" s="961" t="s">
        <v>953</v>
      </c>
      <c r="C9" s="617"/>
      <c r="D9" s="617"/>
      <c r="E9" s="617"/>
      <c r="F9" s="962"/>
      <c r="G9" s="612"/>
      <c r="H9" s="612"/>
      <c r="I9" s="612"/>
    </row>
    <row r="10" spans="1:10" x14ac:dyDescent="0.2">
      <c r="A10" s="5"/>
      <c r="B10" s="963" t="s">
        <v>954</v>
      </c>
      <c r="C10" s="451"/>
      <c r="D10" s="451"/>
      <c r="E10" s="451"/>
      <c r="F10" s="451"/>
      <c r="G10" s="612"/>
      <c r="H10" s="612"/>
      <c r="I10" s="612"/>
    </row>
    <row r="11" spans="1:10" ht="72" x14ac:dyDescent="0.2">
      <c r="A11" s="5"/>
      <c r="B11" s="428" t="s">
        <v>955</v>
      </c>
      <c r="C11" s="467" t="s">
        <v>956</v>
      </c>
      <c r="D11" s="344">
        <v>18.309999999999999</v>
      </c>
      <c r="E11" s="964">
        <v>5475000</v>
      </c>
      <c r="F11" s="345">
        <f>D11*E11</f>
        <v>100247250</v>
      </c>
      <c r="G11" s="1139"/>
      <c r="H11" s="1139"/>
      <c r="I11" s="965"/>
    </row>
    <row r="12" spans="1:10" ht="15" customHeight="1" x14ac:dyDescent="0.2">
      <c r="A12" s="5"/>
      <c r="B12" s="348" t="s">
        <v>957</v>
      </c>
      <c r="C12" s="389"/>
      <c r="D12" s="434"/>
      <c r="E12" s="434"/>
      <c r="F12" s="389"/>
      <c r="G12" s="612"/>
      <c r="H12" s="612"/>
      <c r="I12" s="612"/>
    </row>
    <row r="13" spans="1:10" ht="15" customHeight="1" x14ac:dyDescent="0.2">
      <c r="A13" s="5"/>
      <c r="B13" s="428" t="s">
        <v>958</v>
      </c>
      <c r="C13" s="452"/>
      <c r="D13" s="344" t="s">
        <v>847</v>
      </c>
      <c r="E13" s="344" t="s">
        <v>848</v>
      </c>
      <c r="F13" s="345">
        <v>9412200</v>
      </c>
      <c r="G13" s="612"/>
      <c r="H13" s="612"/>
      <c r="I13" s="612"/>
    </row>
    <row r="14" spans="1:10" ht="15" customHeight="1" x14ac:dyDescent="0.2">
      <c r="A14" s="5"/>
      <c r="B14" s="438"/>
      <c r="C14" s="389"/>
      <c r="D14" s="434"/>
      <c r="E14" s="434"/>
      <c r="F14" s="389"/>
      <c r="G14" s="612"/>
      <c r="H14" s="612"/>
      <c r="I14" s="612"/>
    </row>
    <row r="15" spans="1:10" ht="15" customHeight="1" x14ac:dyDescent="0.2">
      <c r="A15" s="5"/>
      <c r="B15" s="438"/>
      <c r="C15" s="389"/>
      <c r="D15" s="434"/>
      <c r="E15" s="434"/>
      <c r="F15" s="389"/>
      <c r="G15" s="612"/>
      <c r="H15" s="612"/>
      <c r="I15" s="612"/>
    </row>
    <row r="16" spans="1:10" ht="15" customHeight="1" x14ac:dyDescent="0.2">
      <c r="A16" s="5"/>
      <c r="B16" s="348" t="s">
        <v>959</v>
      </c>
      <c r="C16" s="966"/>
      <c r="D16" s="434"/>
      <c r="E16" s="619" t="s">
        <v>241</v>
      </c>
      <c r="F16" s="345">
        <v>18464000</v>
      </c>
      <c r="G16" s="612"/>
      <c r="H16" s="612"/>
      <c r="I16" s="612"/>
    </row>
    <row r="17" spans="1:9" ht="15" customHeight="1" x14ac:dyDescent="0.2">
      <c r="A17" s="5"/>
      <c r="B17" s="433"/>
      <c r="C17" s="389"/>
      <c r="D17" s="434"/>
      <c r="E17" s="434"/>
      <c r="F17" s="389"/>
      <c r="G17" s="612"/>
      <c r="H17" s="612"/>
      <c r="I17" s="612"/>
    </row>
    <row r="18" spans="1:9" ht="15" customHeight="1" x14ac:dyDescent="0.2">
      <c r="A18" s="5"/>
      <c r="B18" s="433"/>
      <c r="C18" s="389"/>
      <c r="D18" s="434"/>
      <c r="E18" s="434"/>
      <c r="F18" s="389"/>
      <c r="G18" s="612"/>
      <c r="H18" s="612"/>
      <c r="I18" s="612"/>
    </row>
    <row r="19" spans="1:9" ht="15" customHeight="1" x14ac:dyDescent="0.2">
      <c r="A19" s="5"/>
      <c r="B19" s="348" t="s">
        <v>960</v>
      </c>
      <c r="C19" s="966"/>
      <c r="D19" s="346">
        <v>19638</v>
      </c>
      <c r="E19" s="432" t="s">
        <v>596</v>
      </c>
      <c r="F19" s="345">
        <v>1355022</v>
      </c>
      <c r="G19" s="612"/>
      <c r="H19" s="612"/>
      <c r="I19" s="612"/>
    </row>
    <row r="20" spans="1:9" ht="15" customHeight="1" x14ac:dyDescent="0.2">
      <c r="A20" s="5"/>
      <c r="B20" s="433"/>
      <c r="C20" s="389"/>
      <c r="D20" s="430"/>
      <c r="E20" s="431"/>
      <c r="F20" s="389"/>
      <c r="G20" s="612"/>
      <c r="H20" s="612"/>
      <c r="I20" s="612"/>
    </row>
    <row r="21" spans="1:9" ht="15" customHeight="1" x14ac:dyDescent="0.2">
      <c r="A21" s="5"/>
      <c r="B21" s="433"/>
      <c r="C21" s="389"/>
      <c r="D21" s="430"/>
      <c r="E21" s="431"/>
      <c r="F21" s="389"/>
      <c r="G21" s="612"/>
      <c r="H21" s="612"/>
      <c r="I21" s="612"/>
    </row>
    <row r="22" spans="1:9" ht="15" customHeight="1" x14ac:dyDescent="0.2">
      <c r="A22" s="5"/>
      <c r="B22" s="348" t="s">
        <v>961</v>
      </c>
      <c r="C22" s="966"/>
      <c r="D22" s="434"/>
      <c r="E22" s="429" t="s">
        <v>597</v>
      </c>
      <c r="F22" s="345">
        <v>6179621</v>
      </c>
      <c r="G22" s="612"/>
      <c r="H22" s="612"/>
      <c r="I22" s="612"/>
    </row>
    <row r="23" spans="1:9" ht="15" customHeight="1" x14ac:dyDescent="0.2">
      <c r="A23" s="5"/>
      <c r="B23" s="433"/>
      <c r="C23" s="389"/>
      <c r="D23" s="434"/>
      <c r="E23" s="453"/>
      <c r="F23" s="389"/>
      <c r="G23" s="612"/>
      <c r="H23" s="612"/>
      <c r="I23" s="612"/>
    </row>
    <row r="24" spans="1:9" ht="15" customHeight="1" x14ac:dyDescent="0.2">
      <c r="A24" s="5"/>
      <c r="B24" s="433"/>
      <c r="C24" s="389"/>
      <c r="D24" s="434"/>
      <c r="E24" s="453"/>
      <c r="F24" s="389"/>
      <c r="G24" s="612"/>
      <c r="H24" s="612"/>
      <c r="I24" s="612"/>
    </row>
    <row r="25" spans="1:9" ht="15" customHeight="1" x14ac:dyDescent="0.2">
      <c r="A25" s="5"/>
      <c r="B25" s="348" t="s">
        <v>962</v>
      </c>
      <c r="C25" s="345">
        <v>4699</v>
      </c>
      <c r="D25" s="434"/>
      <c r="E25" s="346">
        <v>2700</v>
      </c>
      <c r="F25" s="345">
        <f>C25*E25</f>
        <v>12687300</v>
      </c>
      <c r="G25" s="612"/>
      <c r="H25" s="612"/>
      <c r="I25" s="612"/>
    </row>
    <row r="26" spans="1:9" ht="15" customHeight="1" x14ac:dyDescent="0.2">
      <c r="A26" s="5"/>
      <c r="B26" s="433"/>
      <c r="C26" s="389"/>
      <c r="D26" s="434"/>
      <c r="E26" s="434"/>
      <c r="F26" s="389"/>
      <c r="G26" s="612"/>
      <c r="H26" s="612"/>
      <c r="I26" s="612"/>
    </row>
    <row r="27" spans="1:9" ht="15" customHeight="1" x14ac:dyDescent="0.2">
      <c r="A27" s="5"/>
      <c r="B27" s="433"/>
      <c r="C27" s="389"/>
      <c r="D27" s="434"/>
      <c r="E27" s="434"/>
      <c r="F27" s="389"/>
      <c r="G27" s="612"/>
      <c r="H27" s="612"/>
      <c r="I27" s="612"/>
    </row>
    <row r="28" spans="1:9" ht="15" customHeight="1" x14ac:dyDescent="0.2">
      <c r="A28" s="5"/>
      <c r="B28" s="348" t="s">
        <v>963</v>
      </c>
      <c r="C28" s="345" t="s">
        <v>964</v>
      </c>
      <c r="D28" s="434"/>
      <c r="E28" s="346" t="s">
        <v>242</v>
      </c>
      <c r="F28" s="345">
        <v>53550</v>
      </c>
      <c r="G28" s="612"/>
      <c r="H28" s="612"/>
      <c r="I28" s="612"/>
    </row>
    <row r="29" spans="1:9" ht="15" customHeight="1" x14ac:dyDescent="0.2">
      <c r="A29" s="5"/>
      <c r="B29" s="438"/>
      <c r="C29" s="452"/>
      <c r="D29" s="434"/>
      <c r="E29" s="434"/>
      <c r="F29" s="389"/>
      <c r="G29" s="435">
        <f>F11+F13+F16+F19+F22+F25+F28</f>
        <v>148398943</v>
      </c>
      <c r="H29" s="5" t="s">
        <v>965</v>
      </c>
      <c r="I29" s="612"/>
    </row>
    <row r="30" spans="1:9" ht="15" customHeight="1" x14ac:dyDescent="0.2">
      <c r="A30" s="5"/>
      <c r="B30" s="963" t="s">
        <v>966</v>
      </c>
      <c r="C30" s="345"/>
      <c r="D30" s="344"/>
      <c r="E30" s="344"/>
      <c r="F30" s="389"/>
      <c r="G30" s="612"/>
      <c r="H30" s="612"/>
      <c r="I30" s="612"/>
    </row>
    <row r="31" spans="1:9" ht="15" customHeight="1" x14ac:dyDescent="0.2">
      <c r="A31" s="5"/>
      <c r="B31" s="436" t="s">
        <v>967</v>
      </c>
      <c r="C31" s="345"/>
      <c r="D31" s="344"/>
      <c r="E31" s="344"/>
      <c r="F31" s="389"/>
      <c r="G31" s="612"/>
      <c r="H31" s="612"/>
      <c r="I31" s="612"/>
    </row>
    <row r="32" spans="1:9" ht="15" customHeight="1" x14ac:dyDescent="0.2">
      <c r="A32" s="5"/>
      <c r="B32" s="348" t="s">
        <v>968</v>
      </c>
      <c r="C32" s="345">
        <v>125</v>
      </c>
      <c r="D32" s="344"/>
      <c r="E32" s="345">
        <v>97400</v>
      </c>
      <c r="F32" s="345">
        <f>C32*E32</f>
        <v>12175000</v>
      </c>
      <c r="G32" s="612"/>
      <c r="H32" s="612"/>
      <c r="I32" s="612"/>
    </row>
    <row r="33" spans="1:9" ht="15" customHeight="1" x14ac:dyDescent="0.2">
      <c r="A33" s="5"/>
      <c r="B33" s="967" t="s">
        <v>969</v>
      </c>
      <c r="C33" s="345"/>
      <c r="D33" s="344"/>
      <c r="E33" s="344"/>
      <c r="F33" s="389"/>
      <c r="G33" s="612"/>
      <c r="H33" s="612"/>
      <c r="I33" s="612"/>
    </row>
    <row r="34" spans="1:9" ht="34.5" customHeight="1" x14ac:dyDescent="0.2">
      <c r="A34" s="5"/>
      <c r="B34" s="428" t="s">
        <v>970</v>
      </c>
      <c r="C34" s="621" t="s">
        <v>971</v>
      </c>
      <c r="D34" s="454">
        <v>11.4</v>
      </c>
      <c r="E34" s="1056">
        <v>4861500</v>
      </c>
      <c r="F34" s="345">
        <f>D34*E34</f>
        <v>55421100</v>
      </c>
      <c r="G34" s="612"/>
      <c r="H34" s="612"/>
      <c r="I34" s="612"/>
    </row>
    <row r="35" spans="1:9" ht="23.25" customHeight="1" x14ac:dyDescent="0.2">
      <c r="A35" s="5"/>
      <c r="B35" s="967" t="s">
        <v>972</v>
      </c>
      <c r="C35" s="968"/>
      <c r="D35" s="622"/>
      <c r="E35" s="969"/>
      <c r="F35" s="345"/>
      <c r="G35" s="612"/>
      <c r="H35" s="612"/>
      <c r="I35" s="612"/>
    </row>
    <row r="36" spans="1:9" ht="15" customHeight="1" x14ac:dyDescent="0.2">
      <c r="A36" s="5"/>
      <c r="B36" s="428" t="s">
        <v>973</v>
      </c>
      <c r="C36" s="968"/>
      <c r="D36" s="622"/>
      <c r="E36" s="969"/>
      <c r="F36" s="345"/>
      <c r="G36" s="612"/>
      <c r="H36" s="612"/>
      <c r="I36" s="612"/>
    </row>
    <row r="37" spans="1:9" ht="15" customHeight="1" x14ac:dyDescent="0.2">
      <c r="A37" s="5"/>
      <c r="B37" s="428" t="s">
        <v>974</v>
      </c>
      <c r="C37" s="968"/>
      <c r="D37" s="622"/>
      <c r="E37" s="969"/>
      <c r="F37" s="345"/>
      <c r="G37" s="612"/>
      <c r="H37" s="612"/>
      <c r="I37" s="612"/>
    </row>
    <row r="38" spans="1:9" ht="15" customHeight="1" x14ac:dyDescent="0.2">
      <c r="A38" s="5"/>
      <c r="B38" s="428" t="s">
        <v>975</v>
      </c>
      <c r="C38" s="968"/>
      <c r="D38" s="622"/>
      <c r="E38" s="969"/>
      <c r="F38" s="345"/>
      <c r="G38" s="612"/>
      <c r="H38" s="612"/>
      <c r="I38" s="612"/>
    </row>
    <row r="39" spans="1:9" ht="15" customHeight="1" x14ac:dyDescent="0.2">
      <c r="A39" s="5"/>
      <c r="B39" s="428" t="s">
        <v>976</v>
      </c>
      <c r="C39" s="968"/>
      <c r="D39" s="454">
        <v>3</v>
      </c>
      <c r="E39" s="1056">
        <v>432000</v>
      </c>
      <c r="F39" s="345">
        <f>D39*E39</f>
        <v>1296000</v>
      </c>
      <c r="G39" s="612"/>
      <c r="H39" s="612"/>
      <c r="I39" s="612"/>
    </row>
    <row r="40" spans="1:9" ht="15" customHeight="1" x14ac:dyDescent="0.2">
      <c r="A40" s="5"/>
      <c r="B40" s="428" t="s">
        <v>977</v>
      </c>
      <c r="C40" s="968"/>
      <c r="D40" s="454">
        <v>4</v>
      </c>
      <c r="E40" s="1056">
        <v>1611000</v>
      </c>
      <c r="F40" s="345">
        <f>D40*E40</f>
        <v>6444000</v>
      </c>
      <c r="G40" s="612"/>
      <c r="H40" s="612"/>
      <c r="I40" s="612"/>
    </row>
    <row r="41" spans="1:9" ht="24" customHeight="1" x14ac:dyDescent="0.2">
      <c r="A41" s="5"/>
      <c r="B41" s="967" t="s">
        <v>978</v>
      </c>
      <c r="C41" s="345"/>
      <c r="D41" s="437"/>
      <c r="E41" s="389"/>
      <c r="F41" s="389"/>
      <c r="G41" s="502"/>
      <c r="H41" s="435"/>
      <c r="I41" s="612"/>
    </row>
    <row r="42" spans="1:9" ht="15" customHeight="1" x14ac:dyDescent="0.2">
      <c r="A42" s="5"/>
      <c r="B42" s="428" t="s">
        <v>979</v>
      </c>
      <c r="C42" s="467"/>
      <c r="D42" s="454">
        <v>8.3000000000000007</v>
      </c>
      <c r="E42" s="346">
        <v>2919000</v>
      </c>
      <c r="F42" s="345">
        <f>D42*E42</f>
        <v>24227700.000000004</v>
      </c>
      <c r="G42" s="612"/>
      <c r="H42" s="612"/>
      <c r="I42" s="612"/>
    </row>
    <row r="43" spans="1:9" ht="15" customHeight="1" x14ac:dyDescent="0.2">
      <c r="A43" s="5"/>
      <c r="B43" s="438"/>
      <c r="C43" s="389"/>
      <c r="D43" s="434"/>
      <c r="E43" s="434"/>
      <c r="F43" s="389"/>
      <c r="G43" s="435">
        <f>F32+F34+F39+F40+F42</f>
        <v>99563800</v>
      </c>
      <c r="H43" s="5" t="s">
        <v>980</v>
      </c>
      <c r="I43" s="612"/>
    </row>
    <row r="44" spans="1:9" ht="15" customHeight="1" x14ac:dyDescent="0.2">
      <c r="A44" s="5"/>
      <c r="B44" s="970" t="s">
        <v>981</v>
      </c>
      <c r="C44" s="389"/>
      <c r="D44" s="434"/>
      <c r="E44" s="434"/>
      <c r="F44" s="389"/>
      <c r="G44" s="612"/>
      <c r="H44" s="612"/>
      <c r="I44" s="612"/>
    </row>
    <row r="45" spans="1:9" ht="15" customHeight="1" x14ac:dyDescent="0.2">
      <c r="A45" s="5"/>
      <c r="B45" s="967" t="s">
        <v>982</v>
      </c>
      <c r="C45" s="389"/>
      <c r="D45" s="434"/>
      <c r="E45" s="434"/>
      <c r="F45" s="389"/>
      <c r="G45" s="612"/>
      <c r="H45" s="612"/>
      <c r="I45" s="612"/>
    </row>
    <row r="46" spans="1:9" ht="15" customHeight="1" x14ac:dyDescent="0.2">
      <c r="A46" s="5"/>
      <c r="B46" s="348" t="s">
        <v>983</v>
      </c>
      <c r="C46" s="389"/>
      <c r="D46" s="434"/>
      <c r="E46" s="434"/>
      <c r="F46" s="389"/>
      <c r="G46" s="612"/>
      <c r="H46" s="612"/>
      <c r="I46" s="612"/>
    </row>
    <row r="47" spans="1:9" ht="15" customHeight="1" x14ac:dyDescent="0.2">
      <c r="A47" s="5"/>
      <c r="B47" s="348" t="s">
        <v>984</v>
      </c>
      <c r="C47" s="389"/>
      <c r="D47" s="434"/>
      <c r="E47" s="434"/>
      <c r="F47" s="389"/>
      <c r="G47" s="612"/>
      <c r="H47" s="612"/>
      <c r="I47" s="612"/>
    </row>
    <row r="48" spans="1:9" ht="24.75" customHeight="1" x14ac:dyDescent="0.2">
      <c r="A48" s="5"/>
      <c r="B48" s="428" t="s">
        <v>1010</v>
      </c>
      <c r="C48" s="346" t="s">
        <v>985</v>
      </c>
      <c r="D48" s="439"/>
      <c r="E48" s="434"/>
      <c r="F48" s="389"/>
      <c r="G48" s="612"/>
      <c r="H48" s="612"/>
      <c r="I48" s="612"/>
    </row>
    <row r="49" spans="1:9" ht="24.75" customHeight="1" x14ac:dyDescent="0.2">
      <c r="A49" s="5"/>
      <c r="B49" s="428" t="s">
        <v>986</v>
      </c>
      <c r="C49" s="345"/>
      <c r="D49" s="350">
        <v>0</v>
      </c>
      <c r="E49" s="434"/>
      <c r="F49" s="389"/>
      <c r="G49" s="612"/>
      <c r="H49" s="612"/>
      <c r="I49" s="612"/>
    </row>
    <row r="50" spans="1:9" ht="24.75" customHeight="1" x14ac:dyDescent="0.2">
      <c r="A50" s="5"/>
      <c r="B50" s="428" t="s">
        <v>987</v>
      </c>
      <c r="C50" s="345"/>
      <c r="D50" s="349">
        <v>1</v>
      </c>
      <c r="E50" s="434"/>
      <c r="F50" s="389"/>
      <c r="G50" s="612"/>
      <c r="H50" s="612"/>
      <c r="I50" s="612"/>
    </row>
    <row r="51" spans="1:9" ht="15" customHeight="1" x14ac:dyDescent="0.2">
      <c r="A51" s="5"/>
      <c r="B51" s="348" t="s">
        <v>988</v>
      </c>
      <c r="C51" s="345"/>
      <c r="D51" s="349">
        <v>2</v>
      </c>
      <c r="E51" s="346">
        <v>4100000</v>
      </c>
      <c r="F51" s="345">
        <f>D51*E51</f>
        <v>8200000</v>
      </c>
      <c r="G51" s="502"/>
      <c r="H51" s="502"/>
      <c r="I51" s="503"/>
    </row>
    <row r="52" spans="1:9" ht="15" customHeight="1" x14ac:dyDescent="0.2">
      <c r="A52" s="5"/>
      <c r="B52" s="348" t="s">
        <v>989</v>
      </c>
      <c r="C52" s="452"/>
      <c r="D52" s="346">
        <v>75</v>
      </c>
      <c r="E52" s="346">
        <v>66360</v>
      </c>
      <c r="F52" s="346">
        <f>D52*E52</f>
        <v>4977000</v>
      </c>
      <c r="G52" s="612"/>
      <c r="H52" s="612"/>
      <c r="I52" s="698"/>
    </row>
    <row r="53" spans="1:9" ht="15" customHeight="1" x14ac:dyDescent="0.2">
      <c r="A53" s="5"/>
      <c r="B53" s="618" t="s">
        <v>990</v>
      </c>
      <c r="C53" s="389"/>
      <c r="D53" s="430"/>
      <c r="E53" s="430"/>
      <c r="F53" s="430"/>
      <c r="G53" s="612"/>
      <c r="H53" s="612"/>
      <c r="I53" s="612"/>
    </row>
    <row r="54" spans="1:9" ht="15" customHeight="1" x14ac:dyDescent="0.2">
      <c r="A54" s="5"/>
      <c r="B54" s="348" t="s">
        <v>991</v>
      </c>
      <c r="C54" s="452"/>
      <c r="D54" s="346">
        <v>0</v>
      </c>
      <c r="E54" s="346">
        <v>25000</v>
      </c>
      <c r="F54" s="346">
        <f>D54*E54</f>
        <v>0</v>
      </c>
      <c r="G54" s="612"/>
      <c r="H54" s="612"/>
      <c r="I54" s="612"/>
    </row>
    <row r="55" spans="1:9" ht="15" customHeight="1" x14ac:dyDescent="0.2">
      <c r="A55" s="5"/>
      <c r="B55" s="348" t="s">
        <v>992</v>
      </c>
      <c r="C55" s="452"/>
      <c r="D55" s="346">
        <v>35</v>
      </c>
      <c r="E55" s="1057">
        <v>363000</v>
      </c>
      <c r="F55" s="346">
        <f>D55*E55</f>
        <v>12705000</v>
      </c>
      <c r="G55" s="612"/>
      <c r="H55" s="612"/>
      <c r="I55" s="612"/>
    </row>
    <row r="56" spans="1:9" ht="15" customHeight="1" x14ac:dyDescent="0.2">
      <c r="A56" s="5"/>
      <c r="B56" s="428" t="s">
        <v>993</v>
      </c>
      <c r="C56" s="389"/>
      <c r="D56" s="346">
        <v>25</v>
      </c>
      <c r="E56" s="346">
        <v>217000</v>
      </c>
      <c r="F56" s="346">
        <f>D56*E56</f>
        <v>5425000</v>
      </c>
      <c r="G56" s="612"/>
      <c r="H56" s="612"/>
      <c r="I56" s="612"/>
    </row>
    <row r="57" spans="1:9" ht="15" customHeight="1" x14ac:dyDescent="0.2">
      <c r="A57" s="5"/>
      <c r="B57" s="971" t="s">
        <v>994</v>
      </c>
      <c r="C57" s="467"/>
      <c r="D57" s="454"/>
      <c r="E57" s="345"/>
      <c r="F57" s="389"/>
      <c r="G57" s="612"/>
      <c r="H57" s="612"/>
      <c r="I57" s="612"/>
    </row>
    <row r="58" spans="1:9" ht="15" customHeight="1" x14ac:dyDescent="0.2">
      <c r="A58" s="5"/>
      <c r="B58" s="428" t="s">
        <v>995</v>
      </c>
      <c r="C58" s="467" t="s">
        <v>1028</v>
      </c>
      <c r="D58" s="454">
        <v>3.5</v>
      </c>
      <c r="E58" s="345"/>
      <c r="F58" s="389"/>
      <c r="G58" s="612"/>
      <c r="H58" s="612"/>
      <c r="I58" s="612"/>
    </row>
    <row r="59" spans="1:9" ht="15" customHeight="1" x14ac:dyDescent="0.2">
      <c r="A59" s="5"/>
      <c r="B59" s="428" t="s">
        <v>728</v>
      </c>
      <c r="C59" s="467"/>
      <c r="D59" s="454">
        <v>0.9</v>
      </c>
      <c r="E59" s="345">
        <v>5100000</v>
      </c>
      <c r="F59" s="345">
        <f>D59*E59</f>
        <v>4590000</v>
      </c>
      <c r="G59" s="612"/>
      <c r="H59" s="612"/>
      <c r="I59" s="612"/>
    </row>
    <row r="60" spans="1:9" ht="24.75" customHeight="1" x14ac:dyDescent="0.2">
      <c r="A60" s="5"/>
      <c r="B60" s="428" t="s">
        <v>996</v>
      </c>
      <c r="C60" s="467"/>
      <c r="D60" s="454">
        <v>2.6</v>
      </c>
      <c r="E60" s="345">
        <v>4260000</v>
      </c>
      <c r="F60" s="345">
        <f>D60*E60</f>
        <v>11076000</v>
      </c>
      <c r="G60" s="612"/>
      <c r="H60" s="895"/>
      <c r="I60" s="612"/>
    </row>
    <row r="61" spans="1:9" ht="24.75" customHeight="1" x14ac:dyDescent="0.2">
      <c r="A61" s="5"/>
      <c r="B61" s="428" t="s">
        <v>997</v>
      </c>
      <c r="C61" s="972"/>
      <c r="D61" s="622"/>
      <c r="E61" s="345"/>
      <c r="F61" s="345">
        <v>3552000</v>
      </c>
      <c r="G61" s="1486"/>
      <c r="H61" s="1486"/>
      <c r="I61" s="612"/>
    </row>
    <row r="62" spans="1:9" ht="24.75" customHeight="1" x14ac:dyDescent="0.2">
      <c r="A62" s="5"/>
      <c r="B62" s="971" t="s">
        <v>998</v>
      </c>
      <c r="C62" s="389"/>
      <c r="D62" s="434"/>
      <c r="E62" s="344"/>
      <c r="F62" s="389"/>
      <c r="G62" s="612"/>
      <c r="H62" s="612"/>
      <c r="I62" s="612"/>
    </row>
    <row r="63" spans="1:9" ht="24.75" customHeight="1" x14ac:dyDescent="0.2">
      <c r="A63" s="5"/>
      <c r="B63" s="428" t="s">
        <v>999</v>
      </c>
      <c r="C63" s="452"/>
      <c r="D63" s="346">
        <v>15</v>
      </c>
      <c r="E63" s="346">
        <v>4234040</v>
      </c>
      <c r="F63" s="346">
        <f>D63*E63</f>
        <v>63510600</v>
      </c>
      <c r="G63" s="612"/>
      <c r="H63" s="612"/>
      <c r="I63" s="612"/>
    </row>
    <row r="64" spans="1:9" ht="24.75" customHeight="1" x14ac:dyDescent="0.2">
      <c r="A64" s="5"/>
      <c r="B64" s="428" t="s">
        <v>1000</v>
      </c>
      <c r="C64" s="972"/>
      <c r="D64" s="434"/>
      <c r="E64" s="344"/>
      <c r="F64" s="345">
        <v>41814000</v>
      </c>
      <c r="G64" s="435">
        <f>F51+F52+F54+F55+F56+F59+F60+F61+F63+F64</f>
        <v>155849600</v>
      </c>
      <c r="H64" s="5" t="s">
        <v>1135</v>
      </c>
      <c r="I64" s="612"/>
    </row>
    <row r="65" spans="1:9" ht="15" customHeight="1" x14ac:dyDescent="0.2">
      <c r="A65" s="5"/>
      <c r="B65" s="618" t="s">
        <v>1001</v>
      </c>
      <c r="C65" s="389"/>
      <c r="D65" s="434"/>
      <c r="E65" s="344"/>
      <c r="F65" s="389"/>
      <c r="G65" s="5"/>
      <c r="H65" s="612"/>
      <c r="I65" s="612"/>
    </row>
    <row r="66" spans="1:9" ht="15" customHeight="1" x14ac:dyDescent="0.2">
      <c r="A66" s="5"/>
      <c r="B66" s="348" t="s">
        <v>1002</v>
      </c>
      <c r="C66" s="564" t="s">
        <v>1029</v>
      </c>
      <c r="D66" s="347">
        <v>11.07</v>
      </c>
      <c r="E66" s="346">
        <v>2376000</v>
      </c>
      <c r="F66" s="346">
        <f>D66*E66</f>
        <v>26302320</v>
      </c>
      <c r="G66" s="5"/>
      <c r="H66" s="612"/>
      <c r="I66" s="612"/>
    </row>
    <row r="67" spans="1:9" ht="25.5" customHeight="1" x14ac:dyDescent="0.2">
      <c r="A67" s="5"/>
      <c r="B67" s="348" t="s">
        <v>1003</v>
      </c>
      <c r="C67" s="972"/>
      <c r="D67" s="434"/>
      <c r="E67" s="344"/>
      <c r="F67" s="345">
        <v>18413070</v>
      </c>
      <c r="G67" s="435">
        <f>F66+F67</f>
        <v>44715390</v>
      </c>
      <c r="H67" s="5" t="s">
        <v>1136</v>
      </c>
      <c r="I67" s="612"/>
    </row>
    <row r="68" spans="1:9" ht="26.25" customHeight="1" x14ac:dyDescent="0.2">
      <c r="A68" s="5"/>
      <c r="B68" s="428" t="s">
        <v>1004</v>
      </c>
      <c r="C68" s="467"/>
      <c r="D68" s="345">
        <v>192</v>
      </c>
      <c r="E68" s="345">
        <v>285</v>
      </c>
      <c r="F68" s="345">
        <f>D68*E68</f>
        <v>54720</v>
      </c>
      <c r="G68" s="612"/>
      <c r="H68" s="612"/>
      <c r="I68" s="612"/>
    </row>
    <row r="69" spans="1:9" ht="15" customHeight="1" x14ac:dyDescent="0.2">
      <c r="A69" s="5"/>
      <c r="B69" s="5"/>
      <c r="C69" s="5"/>
      <c r="D69" s="5"/>
      <c r="E69" s="5"/>
      <c r="F69" s="973"/>
      <c r="G69" s="435">
        <f>SUM(F45:F68)</f>
        <v>200619710</v>
      </c>
      <c r="H69" s="5" t="s">
        <v>1005</v>
      </c>
      <c r="I69" s="612"/>
    </row>
    <row r="70" spans="1:9" ht="15" customHeight="1" x14ac:dyDescent="0.2">
      <c r="A70" s="5"/>
      <c r="B70" s="963" t="s">
        <v>1006</v>
      </c>
      <c r="C70" s="345"/>
      <c r="D70" s="344"/>
      <c r="E70" s="344"/>
      <c r="F70" s="974"/>
      <c r="G70" s="612"/>
      <c r="H70" s="612"/>
      <c r="I70" s="612"/>
    </row>
    <row r="71" spans="1:9" ht="15" customHeight="1" x14ac:dyDescent="0.2">
      <c r="A71" s="5"/>
      <c r="B71" s="428" t="s">
        <v>1007</v>
      </c>
      <c r="C71" s="345"/>
      <c r="D71" s="346">
        <v>4699</v>
      </c>
      <c r="E71" s="346">
        <v>2170</v>
      </c>
      <c r="F71" s="163">
        <f>D71*E71</f>
        <v>10196830</v>
      </c>
      <c r="G71" s="612"/>
      <c r="H71" s="612"/>
      <c r="I71" s="612"/>
    </row>
    <row r="72" spans="1:9" ht="15" customHeight="1" x14ac:dyDescent="0.2">
      <c r="A72" s="5"/>
      <c r="B72" s="428"/>
      <c r="C72" s="467"/>
      <c r="D72" s="346"/>
      <c r="E72" s="346"/>
      <c r="F72" s="975"/>
      <c r="G72" s="435">
        <f>F71</f>
        <v>10196830</v>
      </c>
      <c r="H72" s="5" t="s">
        <v>1008</v>
      </c>
      <c r="I72" s="612"/>
    </row>
    <row r="73" spans="1:9" ht="15" customHeight="1" x14ac:dyDescent="0.2">
      <c r="A73" s="5"/>
      <c r="B73" s="623"/>
      <c r="C73" s="455"/>
      <c r="D73" s="434"/>
      <c r="E73" s="344"/>
      <c r="F73" s="389"/>
      <c r="G73" s="620"/>
      <c r="H73" s="620"/>
      <c r="I73" s="624"/>
    </row>
    <row r="74" spans="1:9" ht="36.75" customHeight="1" x14ac:dyDescent="0.2">
      <c r="A74" s="5"/>
      <c r="B74" s="445" t="s">
        <v>1150</v>
      </c>
      <c r="C74" s="456"/>
      <c r="D74" s="441"/>
      <c r="E74" s="441"/>
      <c r="F74" s="976">
        <v>-138569211</v>
      </c>
      <c r="G74" s="435">
        <f>F74</f>
        <v>-138569211</v>
      </c>
      <c r="H74" s="435" t="s">
        <v>1009</v>
      </c>
      <c r="I74" s="624"/>
    </row>
    <row r="75" spans="1:9" ht="15" customHeight="1" thickBot="1" x14ac:dyDescent="0.25">
      <c r="A75" s="5"/>
      <c r="B75" s="625"/>
      <c r="C75" s="440"/>
      <c r="D75" s="441"/>
      <c r="E75" s="441"/>
      <c r="F75" s="977"/>
      <c r="G75" s="620"/>
      <c r="H75" s="620"/>
      <c r="I75" s="612"/>
    </row>
    <row r="76" spans="1:9" ht="15" customHeight="1" thickBot="1" x14ac:dyDescent="0.25">
      <c r="A76" s="5"/>
      <c r="B76" s="442" t="s">
        <v>670</v>
      </c>
      <c r="C76" s="1487">
        <f>F11+F13+F16+F19+F22+F25+F28+F32+F34+F39+F40+F42+F51+F52+F55+F56+F59+F60+F61+F63+F64+F66+F67+F68+F71+F74</f>
        <v>320210072</v>
      </c>
      <c r="D76" s="1487"/>
      <c r="E76" s="1487"/>
      <c r="F76" s="1488"/>
      <c r="G76" s="443">
        <f>G29+G43+G69+G72+G74</f>
        <v>320210072</v>
      </c>
      <c r="H76" s="6" t="s">
        <v>794</v>
      </c>
      <c r="I76" s="616"/>
    </row>
    <row r="77" spans="1:9" x14ac:dyDescent="0.2">
      <c r="A77" s="5"/>
      <c r="B77" s="134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457"/>
      <c r="C78" s="458"/>
      <c r="D78" s="458"/>
      <c r="E78" s="458"/>
      <c r="F78" s="458"/>
      <c r="G78" s="5"/>
      <c r="H78" s="5"/>
      <c r="I78" s="5"/>
    </row>
    <row r="79" spans="1:9" x14ac:dyDescent="0.2">
      <c r="A79" s="5"/>
      <c r="B79" s="978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activeCell="K19" sqref="K19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48" customWidth="1"/>
    <col min="6" max="6" width="15.140625" style="3" customWidth="1"/>
    <col min="7" max="7" width="0" style="148" hidden="1" customWidth="1"/>
    <col min="8" max="8" width="0" style="169" hidden="1" customWidth="1"/>
    <col min="9" max="9" width="10.28515625" style="148" hidden="1" customWidth="1"/>
    <col min="10" max="16384" width="9.140625" style="4"/>
  </cols>
  <sheetData>
    <row r="1" spans="1:10" ht="32.25" customHeight="1" x14ac:dyDescent="0.2">
      <c r="A1" s="1496" t="s">
        <v>1259</v>
      </c>
      <c r="B1" s="1496"/>
      <c r="C1" s="1496"/>
      <c r="D1" s="1496"/>
      <c r="E1" s="1496"/>
      <c r="F1" s="1496"/>
      <c r="G1" s="1496"/>
      <c r="H1" s="1496"/>
      <c r="I1" s="1496"/>
    </row>
    <row r="3" spans="1:10" ht="15" customHeight="1" x14ac:dyDescent="0.2">
      <c r="B3" s="1500" t="s">
        <v>73</v>
      </c>
      <c r="C3" s="1500"/>
      <c r="D3" s="1500"/>
      <c r="E3" s="1500"/>
      <c r="F3" s="1500"/>
      <c r="G3" s="1501"/>
      <c r="H3" s="1501"/>
      <c r="I3" s="1501"/>
    </row>
    <row r="4" spans="1:10" ht="15" customHeight="1" x14ac:dyDescent="0.2">
      <c r="B4" s="1505" t="s">
        <v>1033</v>
      </c>
      <c r="C4" s="1505"/>
      <c r="D4" s="1505"/>
      <c r="E4" s="1505"/>
      <c r="F4" s="1505"/>
      <c r="G4" s="4"/>
      <c r="H4" s="4"/>
      <c r="I4" s="4"/>
    </row>
    <row r="5" spans="1:10" ht="15" customHeight="1" x14ac:dyDescent="0.2">
      <c r="B5" s="1500"/>
      <c r="C5" s="1500"/>
      <c r="D5" s="1500"/>
      <c r="E5" s="1500"/>
    </row>
    <row r="6" spans="1:10" ht="15" customHeight="1" x14ac:dyDescent="0.2">
      <c r="B6" s="1502" t="s">
        <v>246</v>
      </c>
      <c r="C6" s="1503"/>
      <c r="D6" s="1503"/>
      <c r="E6" s="1503"/>
      <c r="F6" s="1503"/>
      <c r="G6" s="1503"/>
      <c r="H6" s="1503"/>
      <c r="I6" s="1503"/>
    </row>
    <row r="7" spans="1:10" ht="48.75" customHeight="1" x14ac:dyDescent="0.2">
      <c r="B7" s="1336" t="s">
        <v>78</v>
      </c>
      <c r="C7" s="1337" t="s">
        <v>1034</v>
      </c>
      <c r="D7" s="1499" t="s">
        <v>1035</v>
      </c>
      <c r="E7" s="1499"/>
      <c r="F7" s="1499"/>
      <c r="G7" s="1504" t="s">
        <v>486</v>
      </c>
      <c r="H7" s="1504"/>
      <c r="I7" s="1504"/>
    </row>
    <row r="8" spans="1:10" ht="35.450000000000003" customHeight="1" x14ac:dyDescent="0.2">
      <c r="B8" s="1338"/>
      <c r="C8" s="1339"/>
      <c r="D8" s="1340" t="s">
        <v>59</v>
      </c>
      <c r="E8" s="1341" t="s">
        <v>60</v>
      </c>
      <c r="F8" s="1342" t="s">
        <v>930</v>
      </c>
      <c r="G8" s="4"/>
      <c r="H8" s="4"/>
      <c r="I8" s="4"/>
    </row>
    <row r="9" spans="1:10" ht="15.95" customHeight="1" x14ac:dyDescent="0.2">
      <c r="B9" s="1343" t="s">
        <v>497</v>
      </c>
      <c r="C9" s="1344"/>
      <c r="D9" s="143"/>
      <c r="E9" s="144"/>
      <c r="F9" s="311"/>
      <c r="G9" s="4"/>
      <c r="H9" s="4"/>
      <c r="I9" s="4"/>
      <c r="J9" s="373"/>
    </row>
    <row r="10" spans="1:10" ht="36" customHeight="1" x14ac:dyDescent="0.2">
      <c r="B10" s="1345" t="s">
        <v>498</v>
      </c>
      <c r="C10" s="588" t="s">
        <v>483</v>
      </c>
      <c r="D10" s="847">
        <v>50000</v>
      </c>
      <c r="E10" s="848">
        <v>174000</v>
      </c>
      <c r="F10" s="589">
        <f>SUM(D10:E10)</f>
        <v>224000</v>
      </c>
      <c r="G10" s="4"/>
      <c r="H10" s="4"/>
      <c r="I10" s="4"/>
      <c r="J10" s="373"/>
    </row>
    <row r="11" spans="1:10" ht="23.25" customHeight="1" x14ac:dyDescent="0.2">
      <c r="B11" s="1345" t="s">
        <v>499</v>
      </c>
      <c r="C11" s="1346" t="s">
        <v>915</v>
      </c>
      <c r="D11" s="849">
        <v>139978</v>
      </c>
      <c r="E11" s="848">
        <v>144686</v>
      </c>
      <c r="F11" s="589">
        <f>SUM(D11:E11)</f>
        <v>284664</v>
      </c>
      <c r="G11" s="4"/>
      <c r="H11" s="4"/>
      <c r="I11" s="4"/>
      <c r="J11" s="390"/>
    </row>
    <row r="12" spans="1:10" ht="22.5" customHeight="1" x14ac:dyDescent="0.2">
      <c r="B12" s="1345" t="s">
        <v>500</v>
      </c>
      <c r="C12" s="590" t="s">
        <v>1138</v>
      </c>
      <c r="D12" s="849">
        <v>53301</v>
      </c>
      <c r="E12" s="848">
        <v>188067</v>
      </c>
      <c r="F12" s="589">
        <f>SUM(D12:E12)</f>
        <v>241368</v>
      </c>
      <c r="G12" s="4"/>
      <c r="H12" s="4"/>
      <c r="I12" s="4"/>
      <c r="J12" s="373"/>
    </row>
    <row r="13" spans="1:10" ht="23.25" customHeight="1" x14ac:dyDescent="0.2">
      <c r="B13" s="1347" t="s">
        <v>501</v>
      </c>
      <c r="C13" s="590"/>
      <c r="D13" s="850">
        <f>SUM(D10:D12)</f>
        <v>243279</v>
      </c>
      <c r="E13" s="851">
        <f>SUM(E10:E12)</f>
        <v>506753</v>
      </c>
      <c r="F13" s="591">
        <f>SUM(D13:E13)</f>
        <v>750032</v>
      </c>
      <c r="G13" s="4"/>
      <c r="H13" s="4"/>
      <c r="I13" s="4"/>
      <c r="J13" s="373"/>
    </row>
    <row r="14" spans="1:10" ht="15.95" customHeight="1" x14ac:dyDescent="0.2">
      <c r="B14" s="1348"/>
      <c r="C14" s="145"/>
      <c r="D14" s="184"/>
      <c r="E14" s="158"/>
      <c r="F14" s="312"/>
      <c r="G14" s="4"/>
      <c r="H14" s="4"/>
      <c r="I14" s="4"/>
      <c r="J14" s="373"/>
    </row>
    <row r="15" spans="1:10" s="178" customFormat="1" ht="17.25" customHeight="1" x14ac:dyDescent="0.2">
      <c r="B15" s="1349" t="s">
        <v>502</v>
      </c>
      <c r="C15" s="355"/>
      <c r="D15" s="523">
        <v>4500</v>
      </c>
      <c r="E15" s="159"/>
      <c r="F15" s="524">
        <f>D15+E15</f>
        <v>4500</v>
      </c>
      <c r="J15" s="374"/>
    </row>
    <row r="16" spans="1:10" ht="15.95" customHeight="1" x14ac:dyDescent="0.2">
      <c r="B16" s="1350"/>
      <c r="C16" s="146"/>
      <c r="D16" s="184"/>
      <c r="E16" s="158"/>
      <c r="F16" s="312"/>
      <c r="G16" s="4"/>
      <c r="H16" s="4"/>
      <c r="I16" s="4"/>
      <c r="J16" s="373"/>
    </row>
    <row r="17" spans="1:10" ht="15.95" customHeight="1" x14ac:dyDescent="0.2">
      <c r="B17" s="1497" t="s">
        <v>503</v>
      </c>
      <c r="C17" s="1498"/>
      <c r="D17" s="184"/>
      <c r="E17" s="158"/>
      <c r="F17" s="312"/>
      <c r="G17" s="4"/>
      <c r="H17" s="4"/>
      <c r="I17" s="4"/>
      <c r="J17" s="373"/>
    </row>
    <row r="18" spans="1:10" ht="15.95" customHeight="1" x14ac:dyDescent="0.2">
      <c r="B18" s="1348"/>
      <c r="C18" s="145"/>
      <c r="D18" s="184"/>
      <c r="E18" s="158"/>
      <c r="F18" s="312"/>
      <c r="G18" s="4"/>
      <c r="H18" s="4"/>
      <c r="I18" s="4"/>
      <c r="J18" s="373"/>
    </row>
    <row r="19" spans="1:10" ht="78.75" customHeight="1" x14ac:dyDescent="0.2">
      <c r="B19" s="1351" t="s">
        <v>504</v>
      </c>
      <c r="C19" s="147" t="s">
        <v>505</v>
      </c>
      <c r="D19" s="184">
        <v>0</v>
      </c>
      <c r="E19" s="158"/>
      <c r="F19" s="312">
        <f t="shared" ref="F19:F29" si="0">SUM(D19:E19)</f>
        <v>0</v>
      </c>
      <c r="G19" s="4"/>
      <c r="H19" s="4"/>
      <c r="I19" s="4"/>
      <c r="J19" s="373"/>
    </row>
    <row r="20" spans="1:10" ht="15.95" customHeight="1" x14ac:dyDescent="0.2">
      <c r="A20" s="4"/>
      <c r="B20" s="1350" t="s">
        <v>506</v>
      </c>
      <c r="C20" s="146"/>
      <c r="D20" s="523">
        <f>SUM(D18:D19)</f>
        <v>0</v>
      </c>
      <c r="E20" s="159"/>
      <c r="F20" s="524">
        <f t="shared" si="0"/>
        <v>0</v>
      </c>
      <c r="G20" s="4"/>
      <c r="H20" s="4"/>
      <c r="I20" s="4"/>
      <c r="J20" s="373"/>
    </row>
    <row r="21" spans="1:10" ht="15.95" customHeight="1" x14ac:dyDescent="0.2">
      <c r="A21" s="4"/>
      <c r="B21" s="1350"/>
      <c r="C21" s="146"/>
      <c r="D21" s="184"/>
      <c r="E21" s="158"/>
      <c r="F21" s="312"/>
      <c r="G21" s="4"/>
      <c r="H21" s="4"/>
      <c r="I21" s="4"/>
      <c r="J21" s="373"/>
    </row>
    <row r="22" spans="1:10" ht="15.95" customHeight="1" x14ac:dyDescent="0.2">
      <c r="A22" s="4"/>
      <c r="B22" s="1343" t="s">
        <v>507</v>
      </c>
      <c r="C22" s="146"/>
      <c r="D22" s="184"/>
      <c r="E22" s="158"/>
      <c r="F22" s="312"/>
      <c r="G22" s="4"/>
      <c r="H22" s="4"/>
      <c r="I22" s="4"/>
      <c r="J22" s="373"/>
    </row>
    <row r="23" spans="1:10" ht="15.95" customHeight="1" x14ac:dyDescent="0.2">
      <c r="A23" s="4"/>
      <c r="B23" s="1348" t="s">
        <v>508</v>
      </c>
      <c r="C23" s="146"/>
      <c r="D23" s="184"/>
      <c r="E23" s="158"/>
      <c r="F23" s="312">
        <f t="shared" si="0"/>
        <v>0</v>
      </c>
      <c r="G23" s="4"/>
      <c r="H23" s="4"/>
      <c r="I23" s="4"/>
      <c r="J23" s="373"/>
    </row>
    <row r="24" spans="1:10" s="178" customFormat="1" ht="15.95" customHeight="1" x14ac:dyDescent="0.2">
      <c r="B24" s="373" t="s">
        <v>94</v>
      </c>
      <c r="C24" s="183"/>
      <c r="D24" s="184">
        <v>0</v>
      </c>
      <c r="E24" s="158"/>
      <c r="F24" s="312">
        <f t="shared" si="0"/>
        <v>0</v>
      </c>
      <c r="G24" s="4"/>
      <c r="J24" s="374"/>
    </row>
    <row r="25" spans="1:10" s="178" customFormat="1" ht="15.95" customHeight="1" x14ac:dyDescent="0.2">
      <c r="B25" s="373" t="s">
        <v>480</v>
      </c>
      <c r="C25" s="183"/>
      <c r="D25" s="184">
        <v>9000</v>
      </c>
      <c r="E25" s="158"/>
      <c r="F25" s="312">
        <f>SUM(D25:E25)</f>
        <v>9000</v>
      </c>
      <c r="G25" s="4"/>
      <c r="J25" s="374"/>
    </row>
    <row r="26" spans="1:10" ht="15.95" customHeight="1" x14ac:dyDescent="0.2">
      <c r="A26" s="4"/>
      <c r="B26" s="1348" t="s">
        <v>509</v>
      </c>
      <c r="C26" s="146"/>
      <c r="D26" s="184">
        <v>0</v>
      </c>
      <c r="E26" s="158"/>
      <c r="F26" s="312">
        <f t="shared" si="0"/>
        <v>0</v>
      </c>
      <c r="G26" s="4"/>
      <c r="H26" s="4"/>
      <c r="I26" s="4"/>
      <c r="J26" s="373"/>
    </row>
    <row r="27" spans="1:10" ht="15.95" customHeight="1" x14ac:dyDescent="0.2">
      <c r="A27" s="4"/>
      <c r="B27" s="1348" t="s">
        <v>510</v>
      </c>
      <c r="C27" s="146"/>
      <c r="D27" s="184"/>
      <c r="E27" s="158"/>
      <c r="F27" s="312">
        <f t="shared" si="0"/>
        <v>0</v>
      </c>
      <c r="G27" s="4"/>
      <c r="H27" s="4"/>
      <c r="I27" s="4"/>
      <c r="J27" s="373"/>
    </row>
    <row r="28" spans="1:10" ht="15.95" customHeight="1" x14ac:dyDescent="0.2">
      <c r="A28" s="4"/>
      <c r="B28" s="1350" t="s">
        <v>511</v>
      </c>
      <c r="C28" s="146"/>
      <c r="D28" s="523">
        <f>SUM(D23:D27)</f>
        <v>9000</v>
      </c>
      <c r="E28" s="159">
        <f>SUM(E23:E27)</f>
        <v>0</v>
      </c>
      <c r="F28" s="524">
        <f t="shared" si="0"/>
        <v>9000</v>
      </c>
      <c r="G28" s="4"/>
      <c r="H28" s="4"/>
      <c r="I28" s="4"/>
      <c r="J28" s="373"/>
    </row>
    <row r="29" spans="1:10" ht="15.95" customHeight="1" x14ac:dyDescent="0.2">
      <c r="A29" s="4"/>
      <c r="B29" s="1350"/>
      <c r="C29" s="146"/>
      <c r="D29" s="184"/>
      <c r="E29" s="158"/>
      <c r="F29" s="525">
        <f t="shared" si="0"/>
        <v>0</v>
      </c>
      <c r="G29" s="4"/>
      <c r="H29" s="4"/>
      <c r="I29" s="4"/>
      <c r="J29" s="373"/>
    </row>
    <row r="30" spans="1:10" ht="15.95" customHeight="1" x14ac:dyDescent="0.2">
      <c r="A30" s="4"/>
      <c r="B30" s="1352" t="s">
        <v>512</v>
      </c>
      <c r="C30" s="1353"/>
      <c r="D30" s="1354">
        <f>D13+D15+D20+D28</f>
        <v>256779</v>
      </c>
      <c r="E30" s="1354">
        <f>E13+E15+E20+E28</f>
        <v>506753</v>
      </c>
      <c r="F30" s="1355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I107"/>
  <sheetViews>
    <sheetView topLeftCell="B1"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1001" customWidth="1"/>
    <col min="2" max="2" width="57.5703125" style="1037" customWidth="1"/>
    <col min="3" max="3" width="8.7109375" style="338" customWidth="1"/>
    <col min="4" max="4" width="9.5703125" style="338" customWidth="1"/>
    <col min="5" max="5" width="8.28515625" style="338" customWidth="1"/>
    <col min="6" max="6" width="44.28515625" style="1002" customWidth="1"/>
    <col min="7" max="16384" width="9.140625" style="1002"/>
  </cols>
  <sheetData>
    <row r="1" spans="1:7" x14ac:dyDescent="0.15">
      <c r="B1" s="1506" t="s">
        <v>1279</v>
      </c>
      <c r="C1" s="1506"/>
      <c r="D1" s="1506"/>
      <c r="E1" s="1506"/>
    </row>
    <row r="2" spans="1:7" x14ac:dyDescent="0.15">
      <c r="B2" s="1003"/>
    </row>
    <row r="3" spans="1:7" ht="9.75" x14ac:dyDescent="0.2">
      <c r="A3" s="1457" t="s">
        <v>51</v>
      </c>
      <c r="B3" s="1457"/>
      <c r="C3" s="1457"/>
      <c r="D3" s="1457"/>
      <c r="E3" s="1457"/>
    </row>
    <row r="4" spans="1:7" ht="11.25" customHeight="1" x14ac:dyDescent="0.2">
      <c r="A4" s="1457" t="s">
        <v>1036</v>
      </c>
      <c r="B4" s="1457"/>
      <c r="C4" s="1457"/>
      <c r="D4" s="1457"/>
      <c r="E4" s="1457"/>
    </row>
    <row r="5" spans="1:7" ht="9.75" x14ac:dyDescent="0.2">
      <c r="A5" s="1457" t="s">
        <v>779</v>
      </c>
      <c r="B5" s="1457"/>
      <c r="C5" s="1457"/>
      <c r="D5" s="1457"/>
      <c r="E5" s="1457"/>
    </row>
    <row r="6" spans="1:7" x14ac:dyDescent="0.15">
      <c r="B6" s="1510" t="s">
        <v>246</v>
      </c>
      <c r="C6" s="1511"/>
      <c r="D6" s="1511"/>
      <c r="E6" s="1511"/>
    </row>
    <row r="7" spans="1:7" ht="24" customHeight="1" x14ac:dyDescent="0.15">
      <c r="A7" s="1512" t="s">
        <v>72</v>
      </c>
      <c r="B7" s="1507" t="s">
        <v>78</v>
      </c>
      <c r="C7" s="1509" t="s">
        <v>1019</v>
      </c>
      <c r="D7" s="1509"/>
      <c r="E7" s="1509"/>
    </row>
    <row r="8" spans="1:7" ht="19.5" x14ac:dyDescent="0.15">
      <c r="A8" s="1512"/>
      <c r="B8" s="1508"/>
      <c r="C8" s="1004" t="s">
        <v>59</v>
      </c>
      <c r="D8" s="1004" t="s">
        <v>60</v>
      </c>
      <c r="E8" s="1004" t="s">
        <v>61</v>
      </c>
      <c r="F8" s="1005"/>
    </row>
    <row r="9" spans="1:7" ht="9.75" x14ac:dyDescent="0.15">
      <c r="A9" s="1309" t="s">
        <v>420</v>
      </c>
      <c r="B9" s="1007" t="s">
        <v>79</v>
      </c>
      <c r="C9" s="1310"/>
      <c r="D9" s="1310"/>
      <c r="E9" s="1009"/>
      <c r="F9" s="1010"/>
    </row>
    <row r="10" spans="1:7" ht="10.5" thickBot="1" x14ac:dyDescent="0.2">
      <c r="A10" s="1311" t="s">
        <v>428</v>
      </c>
      <c r="B10" s="1011" t="s">
        <v>80</v>
      </c>
      <c r="C10" s="1012"/>
      <c r="D10" s="1008"/>
      <c r="E10" s="1013"/>
      <c r="F10" s="1010"/>
    </row>
    <row r="11" spans="1:7" s="1017" customFormat="1" ht="10.5" thickBot="1" x14ac:dyDescent="0.25">
      <c r="A11" s="1312" t="s">
        <v>429</v>
      </c>
      <c r="B11" s="1014" t="s">
        <v>150</v>
      </c>
      <c r="C11" s="1015">
        <f>C12+C13+C14+C17+C15+C16</f>
        <v>358570</v>
      </c>
      <c r="D11" s="1015">
        <f t="shared" ref="D11" si="0">D12+D13+D14+D17+D15+D16</f>
        <v>105325</v>
      </c>
      <c r="E11" s="1313">
        <f>E12+E13+E14+E17+E15+E16</f>
        <v>463895</v>
      </c>
      <c r="F11" s="1016"/>
      <c r="G11" s="1016"/>
    </row>
    <row r="12" spans="1:7" s="1017" customFormat="1" x14ac:dyDescent="0.15">
      <c r="A12" s="1314" t="s">
        <v>430</v>
      </c>
      <c r="B12" s="1018" t="s">
        <v>147</v>
      </c>
      <c r="C12" s="1058">
        <v>148928</v>
      </c>
      <c r="D12" s="1058"/>
      <c r="E12" s="1059">
        <f t="shared" ref="E12:E17" si="1">C12+D12</f>
        <v>148928</v>
      </c>
      <c r="F12" s="1016"/>
    </row>
    <row r="13" spans="1:7" s="1017" customFormat="1" x14ac:dyDescent="0.15">
      <c r="A13" s="1314" t="s">
        <v>431</v>
      </c>
      <c r="B13" s="1018" t="s">
        <v>148</v>
      </c>
      <c r="C13" s="1058">
        <v>102306</v>
      </c>
      <c r="D13" s="1058"/>
      <c r="E13" s="1060">
        <f t="shared" si="1"/>
        <v>102306</v>
      </c>
      <c r="F13" s="1016"/>
    </row>
    <row r="14" spans="1:7" s="1017" customFormat="1" x14ac:dyDescent="0.15">
      <c r="A14" s="1314" t="s">
        <v>432</v>
      </c>
      <c r="B14" s="1018" t="s">
        <v>149</v>
      </c>
      <c r="C14" s="1058">
        <v>0</v>
      </c>
      <c r="D14" s="1058">
        <v>0</v>
      </c>
      <c r="E14" s="1060">
        <f t="shared" si="1"/>
        <v>0</v>
      </c>
      <c r="F14" s="1016"/>
      <c r="G14" s="1016"/>
    </row>
    <row r="15" spans="1:7" s="1017" customFormat="1" x14ac:dyDescent="0.15">
      <c r="A15" s="1314" t="s">
        <v>433</v>
      </c>
      <c r="B15" s="1018" t="s">
        <v>917</v>
      </c>
      <c r="C15" s="1058">
        <v>54755</v>
      </c>
      <c r="D15" s="1058">
        <v>105325</v>
      </c>
      <c r="E15" s="1060">
        <f>C15+D15</f>
        <v>160080</v>
      </c>
      <c r="F15" s="1016"/>
      <c r="G15" s="1016"/>
    </row>
    <row r="16" spans="1:7" s="1017" customFormat="1" x14ac:dyDescent="0.15">
      <c r="A16" s="1314" t="s">
        <v>434</v>
      </c>
      <c r="B16" s="1018" t="s">
        <v>918</v>
      </c>
      <c r="C16" s="1058">
        <v>42215</v>
      </c>
      <c r="D16" s="1058"/>
      <c r="E16" s="1060">
        <f t="shared" si="1"/>
        <v>42215</v>
      </c>
      <c r="F16" s="1016"/>
      <c r="G16" s="1016"/>
    </row>
    <row r="17" spans="1:8" s="1017" customFormat="1" ht="9" thickBot="1" x14ac:dyDescent="0.2">
      <c r="A17" s="1311" t="s">
        <v>435</v>
      </c>
      <c r="B17" s="1275" t="s">
        <v>165</v>
      </c>
      <c r="C17" s="1276">
        <v>10366</v>
      </c>
      <c r="D17" s="1276"/>
      <c r="E17" s="1277">
        <f t="shared" si="1"/>
        <v>10366</v>
      </c>
      <c r="F17" s="1016"/>
    </row>
    <row r="18" spans="1:8" s="1017" customFormat="1" ht="10.5" thickBot="1" x14ac:dyDescent="0.25">
      <c r="A18" s="1315" t="s">
        <v>464</v>
      </c>
      <c r="B18" s="1021" t="s">
        <v>151</v>
      </c>
      <c r="C18" s="1109">
        <v>2020</v>
      </c>
      <c r="D18" s="1109">
        <v>0</v>
      </c>
      <c r="E18" s="1110">
        <f>C18+D18</f>
        <v>2020</v>
      </c>
      <c r="F18" s="1016"/>
      <c r="H18" s="1016"/>
    </row>
    <row r="19" spans="1:8" s="1017" customFormat="1" ht="10.5" thickBot="1" x14ac:dyDescent="0.25">
      <c r="A19" s="1312" t="s">
        <v>465</v>
      </c>
      <c r="B19" s="1014" t="s">
        <v>170</v>
      </c>
      <c r="C19" s="1055">
        <v>0</v>
      </c>
      <c r="D19" s="1055">
        <v>0</v>
      </c>
      <c r="E19" s="1316">
        <f>C19+D19</f>
        <v>0</v>
      </c>
      <c r="F19" s="1016"/>
      <c r="G19" s="1016"/>
    </row>
    <row r="20" spans="1:8" s="1017" customFormat="1" ht="10.5" thickBot="1" x14ac:dyDescent="0.25">
      <c r="A20" s="1312" t="s">
        <v>466</v>
      </c>
      <c r="B20" s="1014" t="s">
        <v>236</v>
      </c>
      <c r="C20" s="1055">
        <v>31417</v>
      </c>
      <c r="D20" s="1055">
        <v>0</v>
      </c>
      <c r="E20" s="1316">
        <f>C20+D20</f>
        <v>31417</v>
      </c>
      <c r="F20" s="1016"/>
      <c r="G20" s="1016"/>
    </row>
    <row r="21" spans="1:8" x14ac:dyDescent="0.15">
      <c r="A21" s="1314"/>
      <c r="B21" s="1022"/>
      <c r="C21" s="1019"/>
      <c r="D21" s="1019"/>
      <c r="E21" s="1020"/>
      <c r="F21" s="1010"/>
    </row>
    <row r="22" spans="1:8" ht="9.75" x14ac:dyDescent="0.2">
      <c r="A22" s="1317" t="s">
        <v>469</v>
      </c>
      <c r="B22" s="1011" t="s">
        <v>17</v>
      </c>
      <c r="C22" s="1023"/>
      <c r="D22" s="1023"/>
      <c r="E22" s="1024"/>
      <c r="F22" s="1010"/>
    </row>
    <row r="23" spans="1:8" ht="9.75" x14ac:dyDescent="0.2">
      <c r="A23" s="1314" t="s">
        <v>470</v>
      </c>
      <c r="B23" s="1105" t="s">
        <v>704</v>
      </c>
      <c r="C23" s="1046">
        <f>SUM(C24:C27)</f>
        <v>13790</v>
      </c>
      <c r="D23" s="1046">
        <f>SUM(D24:D27)</f>
        <v>175</v>
      </c>
      <c r="E23" s="1070">
        <f>C23+D23</f>
        <v>13965</v>
      </c>
      <c r="F23" s="1010"/>
    </row>
    <row r="24" spans="1:8" x14ac:dyDescent="0.15">
      <c r="A24" s="1314" t="s">
        <v>471</v>
      </c>
      <c r="B24" s="1035" t="s">
        <v>1020</v>
      </c>
      <c r="C24" s="1012">
        <v>5889</v>
      </c>
      <c r="D24" s="1012"/>
      <c r="E24" s="1047">
        <f>SUM(C24:D24)</f>
        <v>5889</v>
      </c>
      <c r="F24" s="1010"/>
    </row>
    <row r="25" spans="1:8" x14ac:dyDescent="0.15">
      <c r="A25" s="1314" t="s">
        <v>472</v>
      </c>
      <c r="B25" s="1035" t="s">
        <v>816</v>
      </c>
      <c r="C25" s="1012"/>
      <c r="D25" s="1012">
        <v>175</v>
      </c>
      <c r="E25" s="1047">
        <f>SUM(C25:D25)</f>
        <v>175</v>
      </c>
      <c r="F25" s="1035"/>
    </row>
    <row r="26" spans="1:8" x14ac:dyDescent="0.15">
      <c r="A26" s="1314" t="s">
        <v>473</v>
      </c>
      <c r="B26" s="1026" t="s">
        <v>1237</v>
      </c>
      <c r="C26" s="1012">
        <v>401</v>
      </c>
      <c r="D26" s="1012"/>
      <c r="E26" s="1047">
        <f t="shared" ref="E26:E27" si="2">SUM(C26:D26)</f>
        <v>401</v>
      </c>
      <c r="F26" s="1035"/>
    </row>
    <row r="27" spans="1:8" x14ac:dyDescent="0.15">
      <c r="A27" s="1314" t="s">
        <v>474</v>
      </c>
      <c r="B27" s="1035" t="s">
        <v>1239</v>
      </c>
      <c r="C27" s="1012">
        <v>7500</v>
      </c>
      <c r="D27" s="1012"/>
      <c r="E27" s="1047">
        <f t="shared" si="2"/>
        <v>7500</v>
      </c>
      <c r="F27" s="1035"/>
    </row>
    <row r="28" spans="1:8" ht="9.75" x14ac:dyDescent="0.2">
      <c r="A28" s="1314" t="s">
        <v>475</v>
      </c>
      <c r="B28" s="1025" t="s">
        <v>817</v>
      </c>
      <c r="C28" s="1046">
        <f>C29</f>
        <v>0</v>
      </c>
      <c r="D28" s="1046">
        <f t="shared" ref="D28" si="3">D29</f>
        <v>0</v>
      </c>
      <c r="E28" s="1070">
        <f t="shared" ref="E28" si="4">E29</f>
        <v>0</v>
      </c>
      <c r="F28" s="1010"/>
    </row>
    <row r="29" spans="1:8" x14ac:dyDescent="0.15">
      <c r="A29" s="1314"/>
      <c r="B29" s="341"/>
      <c r="C29" s="1019"/>
      <c r="D29" s="1019"/>
      <c r="E29" s="1020"/>
      <c r="F29" s="1010"/>
    </row>
    <row r="30" spans="1:8" ht="9.75" x14ac:dyDescent="0.2">
      <c r="A30" s="1314" t="s">
        <v>476</v>
      </c>
      <c r="B30" s="1106" t="s">
        <v>822</v>
      </c>
      <c r="C30" s="1046">
        <f>SUM(C31:C41)</f>
        <v>212649</v>
      </c>
      <c r="D30" s="1046">
        <f>SUM(D31:D41)</f>
        <v>0</v>
      </c>
      <c r="E30" s="1070">
        <f>C30+D30</f>
        <v>212649</v>
      </c>
      <c r="F30" s="1010"/>
      <c r="G30" s="1010"/>
    </row>
    <row r="31" spans="1:8" x14ac:dyDescent="0.15">
      <c r="A31" s="1314" t="s">
        <v>477</v>
      </c>
      <c r="B31" s="1107" t="s">
        <v>1137</v>
      </c>
      <c r="C31" s="1012">
        <v>0</v>
      </c>
      <c r="D31" s="1012"/>
      <c r="E31" s="1047">
        <f>C31+D31</f>
        <v>0</v>
      </c>
      <c r="F31" s="1010"/>
    </row>
    <row r="32" spans="1:8" x14ac:dyDescent="0.15">
      <c r="A32" s="1314" t="s">
        <v>478</v>
      </c>
      <c r="B32" s="1107" t="s">
        <v>1198</v>
      </c>
      <c r="C32" s="1012">
        <v>0</v>
      </c>
      <c r="D32" s="1012"/>
      <c r="E32" s="1047">
        <f>C32+D32</f>
        <v>0</v>
      </c>
      <c r="F32" s="1010"/>
    </row>
    <row r="33" spans="1:7" s="1050" customFormat="1" x14ac:dyDescent="0.15">
      <c r="A33" s="1314" t="s">
        <v>479</v>
      </c>
      <c r="B33" s="1028" t="s">
        <v>862</v>
      </c>
      <c r="C33" s="1048">
        <v>14664</v>
      </c>
      <c r="D33" s="1048"/>
      <c r="E33" s="1027">
        <f t="shared" ref="E33:E41" si="5">SUM(C33:D33)</f>
        <v>14664</v>
      </c>
      <c r="F33" s="1052"/>
    </row>
    <row r="34" spans="1:7" s="1050" customFormat="1" x14ac:dyDescent="0.15">
      <c r="A34" s="1314" t="s">
        <v>488</v>
      </c>
      <c r="B34" s="1318" t="s">
        <v>1021</v>
      </c>
      <c r="C34" s="1048">
        <v>5000</v>
      </c>
      <c r="D34" s="1049"/>
      <c r="E34" s="1027">
        <f t="shared" si="5"/>
        <v>5000</v>
      </c>
      <c r="F34" s="1052"/>
    </row>
    <row r="35" spans="1:7" s="1050" customFormat="1" x14ac:dyDescent="0.15">
      <c r="A35" s="1314" t="s">
        <v>489</v>
      </c>
      <c r="B35" s="1026" t="s">
        <v>727</v>
      </c>
      <c r="C35" s="1048">
        <v>0</v>
      </c>
      <c r="D35" s="1049"/>
      <c r="E35" s="1027">
        <f t="shared" si="5"/>
        <v>0</v>
      </c>
      <c r="F35" s="1052"/>
    </row>
    <row r="36" spans="1:7" s="1050" customFormat="1" x14ac:dyDescent="0.15">
      <c r="A36" s="1314" t="s">
        <v>490</v>
      </c>
      <c r="B36" s="1026" t="s">
        <v>1236</v>
      </c>
      <c r="C36" s="1048">
        <v>775</v>
      </c>
      <c r="D36" s="1049"/>
      <c r="E36" s="1027">
        <f t="shared" si="5"/>
        <v>775</v>
      </c>
      <c r="F36" s="1052"/>
    </row>
    <row r="37" spans="1:7" s="1050" customFormat="1" x14ac:dyDescent="0.15">
      <c r="A37" s="1314" t="s">
        <v>491</v>
      </c>
      <c r="B37" s="1026" t="s">
        <v>1235</v>
      </c>
      <c r="C37" s="1048">
        <v>219</v>
      </c>
      <c r="D37" s="1049"/>
      <c r="E37" s="1027">
        <f t="shared" si="5"/>
        <v>219</v>
      </c>
      <c r="F37" s="1052"/>
    </row>
    <row r="38" spans="1:7" s="1050" customFormat="1" x14ac:dyDescent="0.15">
      <c r="A38" s="1314" t="s">
        <v>492</v>
      </c>
      <c r="B38" s="1051" t="s">
        <v>1240</v>
      </c>
      <c r="C38" s="1048">
        <v>176644</v>
      </c>
      <c r="D38" s="1049"/>
      <c r="E38" s="1027">
        <f t="shared" si="5"/>
        <v>176644</v>
      </c>
      <c r="F38" s="1052"/>
    </row>
    <row r="39" spans="1:7" s="1050" customFormat="1" x14ac:dyDescent="0.15">
      <c r="A39" s="1314" t="s">
        <v>493</v>
      </c>
      <c r="B39" s="1026" t="s">
        <v>1238</v>
      </c>
      <c r="C39" s="1048">
        <v>14200</v>
      </c>
      <c r="D39" s="1049"/>
      <c r="E39" s="1027">
        <f t="shared" si="5"/>
        <v>14200</v>
      </c>
      <c r="F39" s="1052"/>
    </row>
    <row r="40" spans="1:7" s="1050" customFormat="1" x14ac:dyDescent="0.15">
      <c r="A40" s="1314" t="s">
        <v>494</v>
      </c>
      <c r="B40" s="1026" t="s">
        <v>1241</v>
      </c>
      <c r="C40" s="1048">
        <v>264</v>
      </c>
      <c r="D40" s="1049"/>
      <c r="E40" s="1027">
        <f t="shared" si="5"/>
        <v>264</v>
      </c>
      <c r="F40" s="1052"/>
    </row>
    <row r="41" spans="1:7" s="1050" customFormat="1" ht="15.75" customHeight="1" x14ac:dyDescent="0.15">
      <c r="A41" s="1314" t="s">
        <v>495</v>
      </c>
      <c r="B41" s="1026" t="s">
        <v>1242</v>
      </c>
      <c r="C41" s="1048">
        <v>883</v>
      </c>
      <c r="D41" s="1049"/>
      <c r="E41" s="1027">
        <f t="shared" si="5"/>
        <v>883</v>
      </c>
      <c r="F41" s="1052"/>
    </row>
    <row r="42" spans="1:7" s="1050" customFormat="1" x14ac:dyDescent="0.2">
      <c r="A42" s="1324"/>
      <c r="B42" s="1026"/>
      <c r="C42" s="1048"/>
      <c r="D42" s="1049"/>
      <c r="E42" s="1027"/>
      <c r="F42" s="1052"/>
    </row>
    <row r="43" spans="1:7" ht="9.75" x14ac:dyDescent="0.2">
      <c r="A43" s="1324" t="s">
        <v>496</v>
      </c>
      <c r="B43" s="1105" t="s">
        <v>818</v>
      </c>
      <c r="C43" s="1046">
        <f>C44</f>
        <v>0</v>
      </c>
      <c r="D43" s="1046">
        <f t="shared" ref="D43" si="6">D44</f>
        <v>1976</v>
      </c>
      <c r="E43" s="1070">
        <f t="shared" ref="E43" si="7">E44</f>
        <v>1976</v>
      </c>
      <c r="F43" s="1010"/>
    </row>
    <row r="44" spans="1:7" x14ac:dyDescent="0.15">
      <c r="A44" s="1324" t="s">
        <v>545</v>
      </c>
      <c r="B44" s="1053" t="s">
        <v>763</v>
      </c>
      <c r="C44" s="1012"/>
      <c r="D44" s="1012">
        <v>1976</v>
      </c>
      <c r="E44" s="1047">
        <f>SUM(C44:D44)</f>
        <v>1976</v>
      </c>
      <c r="F44" s="1035"/>
    </row>
    <row r="45" spans="1:7" ht="9.75" x14ac:dyDescent="0.2">
      <c r="A45" s="1324" t="s">
        <v>546</v>
      </c>
      <c r="B45" s="1106" t="s">
        <v>68</v>
      </c>
      <c r="C45" s="1046">
        <f>SUM(C46:C46)</f>
        <v>2315</v>
      </c>
      <c r="D45" s="1046">
        <f>SUM(D46:D46)</f>
        <v>0</v>
      </c>
      <c r="E45" s="1070">
        <f>SUM(E46:E46)</f>
        <v>2315</v>
      </c>
      <c r="F45" s="1010"/>
    </row>
    <row r="46" spans="1:7" ht="9" thickBot="1" x14ac:dyDescent="0.2">
      <c r="A46" s="1311" t="s">
        <v>547</v>
      </c>
      <c r="B46" s="1035" t="s">
        <v>845</v>
      </c>
      <c r="C46" s="1012">
        <v>2315</v>
      </c>
      <c r="D46" s="1012"/>
      <c r="E46" s="1047">
        <f t="shared" ref="E46" si="8">C46+D46</f>
        <v>2315</v>
      </c>
      <c r="F46" s="1035"/>
    </row>
    <row r="47" spans="1:7" ht="10.5" thickBot="1" x14ac:dyDescent="0.25">
      <c r="A47" s="1312" t="s">
        <v>548</v>
      </c>
      <c r="B47" s="1029" t="s">
        <v>145</v>
      </c>
      <c r="C47" s="1055">
        <f>C30+C45+C23+C28+C43</f>
        <v>228754</v>
      </c>
      <c r="D47" s="1055">
        <f>D30+D45+D23+D28+D43</f>
        <v>2151</v>
      </c>
      <c r="E47" s="1316">
        <f>E30+E45+E23+E28+E43</f>
        <v>230905</v>
      </c>
      <c r="F47" s="1010"/>
      <c r="G47" s="1010"/>
    </row>
    <row r="48" spans="1:7" ht="9.75" x14ac:dyDescent="0.2">
      <c r="A48" s="1399"/>
      <c r="B48" s="1030"/>
      <c r="C48" s="1023"/>
      <c r="D48" s="1023"/>
      <c r="E48" s="1024"/>
      <c r="F48" s="1010"/>
    </row>
    <row r="49" spans="1:7" x14ac:dyDescent="0.15">
      <c r="A49" s="1407" t="s">
        <v>103</v>
      </c>
      <c r="B49" s="1400" t="s">
        <v>1220</v>
      </c>
      <c r="C49" s="1012"/>
      <c r="D49" s="1012">
        <v>1923</v>
      </c>
      <c r="E49" s="1047">
        <f>C49+D49</f>
        <v>1923</v>
      </c>
      <c r="F49" s="1010"/>
    </row>
    <row r="50" spans="1:7" x14ac:dyDescent="0.15">
      <c r="A50" s="1407" t="s">
        <v>573</v>
      </c>
      <c r="B50" s="1400" t="s">
        <v>1221</v>
      </c>
      <c r="C50" s="1012"/>
      <c r="D50" s="1012">
        <v>2473</v>
      </c>
      <c r="E50" s="1047">
        <f>C50+D50</f>
        <v>2473</v>
      </c>
      <c r="F50" s="1010"/>
    </row>
    <row r="51" spans="1:7" x14ac:dyDescent="0.15">
      <c r="A51" s="1407" t="s">
        <v>574</v>
      </c>
      <c r="B51" s="1431" t="s">
        <v>1243</v>
      </c>
      <c r="C51" s="1012"/>
      <c r="D51" s="1012">
        <v>310</v>
      </c>
      <c r="E51" s="1047">
        <f t="shared" ref="E51:E54" si="9">C51+D51</f>
        <v>310</v>
      </c>
      <c r="F51" s="1010"/>
    </row>
    <row r="52" spans="1:7" x14ac:dyDescent="0.15">
      <c r="A52" s="1407" t="s">
        <v>106</v>
      </c>
      <c r="B52" s="1035" t="s">
        <v>1225</v>
      </c>
      <c r="C52" s="1012"/>
      <c r="D52" s="1012">
        <v>12</v>
      </c>
      <c r="E52" s="1047">
        <f t="shared" si="9"/>
        <v>12</v>
      </c>
      <c r="F52" s="1010"/>
    </row>
    <row r="53" spans="1:7" x14ac:dyDescent="0.15">
      <c r="A53" s="1407" t="s">
        <v>107</v>
      </c>
      <c r="B53" s="1035" t="s">
        <v>1244</v>
      </c>
      <c r="C53" s="1012"/>
      <c r="D53" s="1012">
        <v>32</v>
      </c>
      <c r="E53" s="1047">
        <f t="shared" si="9"/>
        <v>32</v>
      </c>
      <c r="F53" s="1010"/>
    </row>
    <row r="54" spans="1:7" ht="9" thickBot="1" x14ac:dyDescent="0.2">
      <c r="A54" s="1408" t="s">
        <v>108</v>
      </c>
      <c r="B54" s="1035" t="s">
        <v>1246</v>
      </c>
      <c r="C54" s="1012"/>
      <c r="D54" s="1012">
        <v>1000</v>
      </c>
      <c r="E54" s="1047">
        <f t="shared" si="9"/>
        <v>1000</v>
      </c>
      <c r="F54" s="1010"/>
    </row>
    <row r="55" spans="1:7" ht="10.5" thickBot="1" x14ac:dyDescent="0.25">
      <c r="A55" s="1409" t="s">
        <v>111</v>
      </c>
      <c r="B55" s="1029" t="s">
        <v>705</v>
      </c>
      <c r="C55" s="1055">
        <f>SUM(C49:C52)</f>
        <v>0</v>
      </c>
      <c r="D55" s="1055">
        <f>SUM(D49:D54)</f>
        <v>5750</v>
      </c>
      <c r="E55" s="1316">
        <f>C55+D55</f>
        <v>5750</v>
      </c>
      <c r="F55" s="1010"/>
      <c r="G55" s="1010"/>
    </row>
    <row r="56" spans="1:7" ht="10.5" thickBot="1" x14ac:dyDescent="0.25">
      <c r="A56" s="1319"/>
      <c r="B56" s="1030"/>
      <c r="C56" s="1023"/>
      <c r="D56" s="1023"/>
      <c r="E56" s="1024"/>
      <c r="F56" s="1010"/>
    </row>
    <row r="57" spans="1:7" ht="10.5" thickBot="1" x14ac:dyDescent="0.25">
      <c r="A57" s="1315" t="s">
        <v>114</v>
      </c>
      <c r="B57" s="1029" t="s">
        <v>84</v>
      </c>
      <c r="C57" s="1055">
        <f>C11+C18+IC19+C20+C30+C45+C55+C19+C28+C43+C23</f>
        <v>620761</v>
      </c>
      <c r="D57" s="1055">
        <f>D11+D18+ID19+D20+D30+D45+D55+D19+D28+D43+D23</f>
        <v>113226</v>
      </c>
      <c r="E57" s="1316">
        <f>E11+E18+IE19+E20+E30+E45+E55+E19+E28+E43+E23</f>
        <v>733987</v>
      </c>
      <c r="F57" s="1010"/>
    </row>
    <row r="58" spans="1:7" ht="9.75" x14ac:dyDescent="0.2">
      <c r="A58" s="1314"/>
      <c r="B58" s="1030"/>
      <c r="C58" s="1023"/>
      <c r="D58" s="1023"/>
      <c r="E58" s="1024"/>
      <c r="F58" s="1010"/>
    </row>
    <row r="59" spans="1:7" ht="9.75" x14ac:dyDescent="0.2">
      <c r="A59" s="1314"/>
      <c r="B59" s="1031" t="s">
        <v>271</v>
      </c>
      <c r="C59" s="1023"/>
      <c r="D59" s="1023"/>
      <c r="E59" s="1024"/>
      <c r="F59" s="1010"/>
    </row>
    <row r="60" spans="1:7" x14ac:dyDescent="0.15">
      <c r="A60" s="1314"/>
      <c r="B60" s="341"/>
      <c r="C60" s="1019"/>
      <c r="D60" s="1019"/>
      <c r="E60" s="1020"/>
      <c r="F60" s="1010"/>
    </row>
    <row r="61" spans="1:7" ht="10.5" thickBot="1" x14ac:dyDescent="0.25">
      <c r="A61" s="1311" t="s">
        <v>115</v>
      </c>
      <c r="B61" s="1030" t="s">
        <v>19</v>
      </c>
      <c r="C61" s="1046">
        <f>SUM(C60)</f>
        <v>0</v>
      </c>
      <c r="D61" s="1046">
        <f t="shared" ref="D61:E61" si="10">SUM(D60)</f>
        <v>0</v>
      </c>
      <c r="E61" s="1070">
        <f t="shared" si="10"/>
        <v>0</v>
      </c>
      <c r="F61" s="1010"/>
    </row>
    <row r="62" spans="1:7" ht="10.5" thickBot="1" x14ac:dyDescent="0.25">
      <c r="A62" s="1315" t="s">
        <v>116</v>
      </c>
      <c r="B62" s="1029" t="s">
        <v>587</v>
      </c>
      <c r="C62" s="1055">
        <f>SUM(C61)</f>
        <v>0</v>
      </c>
      <c r="D62" s="1055">
        <f>SUM(D61)</f>
        <v>0</v>
      </c>
      <c r="E62" s="1316">
        <f>SUM(C62:D62)</f>
        <v>0</v>
      </c>
      <c r="F62" s="1010"/>
    </row>
    <row r="63" spans="1:7" ht="9.75" x14ac:dyDescent="0.2">
      <c r="A63" s="1314"/>
      <c r="B63" s="1030"/>
      <c r="C63" s="1023"/>
      <c r="D63" s="1023"/>
      <c r="E63" s="1024"/>
      <c r="F63" s="1010"/>
    </row>
    <row r="64" spans="1:7" ht="9.75" x14ac:dyDescent="0.2">
      <c r="A64" s="1314"/>
      <c r="B64" s="1031" t="s">
        <v>588</v>
      </c>
      <c r="C64" s="1023"/>
      <c r="D64" s="1023"/>
      <c r="E64" s="1024"/>
      <c r="F64" s="1010"/>
    </row>
    <row r="65" spans="1:7" x14ac:dyDescent="0.15">
      <c r="A65" s="1314" t="s">
        <v>117</v>
      </c>
      <c r="B65" s="341" t="s">
        <v>152</v>
      </c>
      <c r="C65" s="1012">
        <v>0</v>
      </c>
      <c r="D65" s="1012">
        <v>814</v>
      </c>
      <c r="E65" s="1047">
        <f>SUM(C65:D65)</f>
        <v>814</v>
      </c>
      <c r="F65" s="1032"/>
    </row>
    <row r="66" spans="1:7" x14ac:dyDescent="0.15">
      <c r="A66" s="1314" t="s">
        <v>120</v>
      </c>
      <c r="B66" s="341" t="s">
        <v>153</v>
      </c>
      <c r="C66" s="1012">
        <v>0</v>
      </c>
      <c r="D66" s="1012">
        <v>0</v>
      </c>
      <c r="E66" s="1047">
        <f>SUM(C66:D66)</f>
        <v>0</v>
      </c>
      <c r="F66" s="1010"/>
    </row>
    <row r="67" spans="1:7" ht="10.5" thickBot="1" x14ac:dyDescent="0.25">
      <c r="A67" s="1311" t="s">
        <v>123</v>
      </c>
      <c r="B67" s="1030" t="s">
        <v>19</v>
      </c>
      <c r="C67" s="1046">
        <f>SUM(C65:C66)</f>
        <v>0</v>
      </c>
      <c r="D67" s="1046">
        <f>SUM(D65:D66)</f>
        <v>814</v>
      </c>
      <c r="E67" s="1070">
        <f>SUM(E65:E66)</f>
        <v>814</v>
      </c>
      <c r="F67" s="1010"/>
    </row>
    <row r="68" spans="1:7" ht="10.5" thickBot="1" x14ac:dyDescent="0.25">
      <c r="A68" s="1315" t="s">
        <v>126</v>
      </c>
      <c r="B68" s="1029" t="s">
        <v>154</v>
      </c>
      <c r="C68" s="1055">
        <f>C67</f>
        <v>0</v>
      </c>
      <c r="D68" s="1055">
        <f>D67</f>
        <v>814</v>
      </c>
      <c r="E68" s="1316">
        <f>E67</f>
        <v>814</v>
      </c>
      <c r="F68" s="1010"/>
    </row>
    <row r="69" spans="1:7" ht="9.75" x14ac:dyDescent="0.2">
      <c r="A69" s="1314"/>
      <c r="B69" s="1030"/>
      <c r="C69" s="1023"/>
      <c r="D69" s="1023"/>
      <c r="E69" s="1024"/>
      <c r="F69" s="1010"/>
    </row>
    <row r="70" spans="1:7" ht="9.75" x14ac:dyDescent="0.2">
      <c r="A70" s="1314"/>
      <c r="B70" s="1031" t="s">
        <v>780</v>
      </c>
      <c r="C70" s="1023"/>
      <c r="D70" s="1023"/>
      <c r="E70" s="1024"/>
      <c r="F70" s="1010"/>
    </row>
    <row r="71" spans="1:7" x14ac:dyDescent="0.15">
      <c r="A71" s="1314" t="s">
        <v>127</v>
      </c>
      <c r="B71" s="341" t="s">
        <v>152</v>
      </c>
      <c r="C71" s="1012">
        <v>0</v>
      </c>
      <c r="D71" s="1012">
        <v>0</v>
      </c>
      <c r="E71" s="1047">
        <f>C71+D71</f>
        <v>0</v>
      </c>
      <c r="F71" s="1032"/>
    </row>
    <row r="72" spans="1:7" ht="9.75" x14ac:dyDescent="0.2">
      <c r="A72" s="1314" t="s">
        <v>130</v>
      </c>
      <c r="B72" s="1030" t="s">
        <v>19</v>
      </c>
      <c r="C72" s="1046">
        <f>C71</f>
        <v>0</v>
      </c>
      <c r="D72" s="1046">
        <f t="shared" ref="D72:E72" si="11">D71</f>
        <v>0</v>
      </c>
      <c r="E72" s="1070">
        <f t="shared" si="11"/>
        <v>0</v>
      </c>
      <c r="F72" s="1010"/>
    </row>
    <row r="73" spans="1:7" x14ac:dyDescent="0.15">
      <c r="A73" s="1314" t="s">
        <v>131</v>
      </c>
      <c r="B73" s="341" t="s">
        <v>781</v>
      </c>
      <c r="C73" s="1012">
        <v>0</v>
      </c>
      <c r="D73" s="1012">
        <v>0</v>
      </c>
      <c r="E73" s="1047">
        <f>C73+D73</f>
        <v>0</v>
      </c>
      <c r="F73" s="1010"/>
    </row>
    <row r="74" spans="1:7" x14ac:dyDescent="0.15">
      <c r="A74" s="1314"/>
      <c r="B74" s="341" t="s">
        <v>1248</v>
      </c>
      <c r="C74" s="1012">
        <v>0</v>
      </c>
      <c r="D74" s="1012">
        <v>5078</v>
      </c>
      <c r="E74" s="1047">
        <f>C74+D74</f>
        <v>5078</v>
      </c>
      <c r="F74" s="1010"/>
    </row>
    <row r="75" spans="1:7" ht="10.5" thickBot="1" x14ac:dyDescent="0.25">
      <c r="A75" s="1311" t="s">
        <v>132</v>
      </c>
      <c r="B75" s="1030" t="s">
        <v>705</v>
      </c>
      <c r="C75" s="1046">
        <f>C73+C74</f>
        <v>0</v>
      </c>
      <c r="D75" s="1046">
        <f>D73+D74</f>
        <v>5078</v>
      </c>
      <c r="E75" s="1070">
        <f>C75+D75</f>
        <v>5078</v>
      </c>
      <c r="F75" s="1010"/>
    </row>
    <row r="76" spans="1:7" ht="10.5" thickBot="1" x14ac:dyDescent="0.25">
      <c r="A76" s="1315" t="s">
        <v>133</v>
      </c>
      <c r="B76" s="1029" t="s">
        <v>782</v>
      </c>
      <c r="C76" s="1055">
        <f>C72+C75</f>
        <v>0</v>
      </c>
      <c r="D76" s="1055">
        <f t="shared" ref="D76:E76" si="12">D72+D75</f>
        <v>5078</v>
      </c>
      <c r="E76" s="1316">
        <f t="shared" si="12"/>
        <v>5078</v>
      </c>
      <c r="F76" s="1010"/>
    </row>
    <row r="77" spans="1:7" ht="9.75" x14ac:dyDescent="0.2">
      <c r="A77" s="1314"/>
      <c r="B77" s="1030"/>
      <c r="C77" s="1019"/>
      <c r="D77" s="1019"/>
      <c r="E77" s="1020"/>
      <c r="F77" s="1010"/>
    </row>
    <row r="78" spans="1:7" ht="9.75" x14ac:dyDescent="0.2">
      <c r="A78" s="1314"/>
      <c r="B78" s="1031" t="s">
        <v>86</v>
      </c>
      <c r="C78" s="1019"/>
      <c r="D78" s="1019"/>
      <c r="E78" s="1020"/>
      <c r="F78" s="1010"/>
      <c r="G78" s="1010"/>
    </row>
    <row r="79" spans="1:7" ht="9.75" x14ac:dyDescent="0.2">
      <c r="A79" s="1314" t="s">
        <v>134</v>
      </c>
      <c r="B79" s="1030" t="s">
        <v>17</v>
      </c>
      <c r="C79" s="1019"/>
      <c r="D79" s="1019"/>
      <c r="E79" s="1020"/>
      <c r="F79" s="1010"/>
    </row>
    <row r="80" spans="1:7" x14ac:dyDescent="0.15">
      <c r="A80" s="1314" t="s">
        <v>136</v>
      </c>
      <c r="B80" s="341" t="s">
        <v>85</v>
      </c>
      <c r="C80" s="1012">
        <v>10000</v>
      </c>
      <c r="D80" s="1012">
        <v>0</v>
      </c>
      <c r="E80" s="1047">
        <f>SUM(C80:D80)</f>
        <v>10000</v>
      </c>
      <c r="F80" s="1010"/>
    </row>
    <row r="81" spans="1:9" x14ac:dyDescent="0.15">
      <c r="A81" s="1314" t="s">
        <v>139</v>
      </c>
      <c r="B81" s="341" t="s">
        <v>243</v>
      </c>
      <c r="C81" s="1012">
        <v>10000</v>
      </c>
      <c r="D81" s="1012">
        <v>0</v>
      </c>
      <c r="E81" s="1047">
        <f t="shared" ref="E81:E84" si="13">SUM(C81:D81)</f>
        <v>10000</v>
      </c>
      <c r="F81" s="1010"/>
    </row>
    <row r="82" spans="1:9" x14ac:dyDescent="0.15">
      <c r="A82" s="1314" t="s">
        <v>141</v>
      </c>
      <c r="B82" s="341" t="s">
        <v>244</v>
      </c>
      <c r="C82" s="1012">
        <v>420</v>
      </c>
      <c r="D82" s="1012">
        <v>0</v>
      </c>
      <c r="E82" s="1047">
        <f t="shared" si="13"/>
        <v>420</v>
      </c>
      <c r="F82" s="1010"/>
    </row>
    <row r="83" spans="1:9" x14ac:dyDescent="0.15">
      <c r="A83" s="1314" t="s">
        <v>142</v>
      </c>
      <c r="B83" s="341" t="s">
        <v>153</v>
      </c>
      <c r="C83" s="1012">
        <v>0</v>
      </c>
      <c r="D83" s="1012">
        <v>0</v>
      </c>
      <c r="E83" s="1047">
        <f t="shared" si="13"/>
        <v>0</v>
      </c>
      <c r="F83" s="1010"/>
    </row>
    <row r="84" spans="1:9" x14ac:dyDescent="0.15">
      <c r="A84" s="1314" t="s">
        <v>143</v>
      </c>
      <c r="B84" s="341" t="s">
        <v>152</v>
      </c>
      <c r="C84" s="1012">
        <v>0</v>
      </c>
      <c r="D84" s="1012">
        <v>2575</v>
      </c>
      <c r="E84" s="1047">
        <f t="shared" si="13"/>
        <v>2575</v>
      </c>
      <c r="F84" s="1010"/>
    </row>
    <row r="85" spans="1:9" ht="10.5" thickBot="1" x14ac:dyDescent="0.25">
      <c r="A85" s="1311" t="s">
        <v>753</v>
      </c>
      <c r="B85" s="1030" t="s">
        <v>19</v>
      </c>
      <c r="C85" s="1046">
        <f>SUM(C80:C84)</f>
        <v>20420</v>
      </c>
      <c r="D85" s="1046">
        <f>SUM(D80:D84)</f>
        <v>2575</v>
      </c>
      <c r="E85" s="1070">
        <f>SUM(E80:E84)</f>
        <v>22995</v>
      </c>
      <c r="F85" s="1010"/>
    </row>
    <row r="86" spans="1:9" ht="10.5" thickBot="1" x14ac:dyDescent="0.25">
      <c r="A86" s="1315" t="s">
        <v>754</v>
      </c>
      <c r="B86" s="1033" t="s">
        <v>87</v>
      </c>
      <c r="C86" s="1055">
        <f>C85</f>
        <v>20420</v>
      </c>
      <c r="D86" s="1055">
        <f>D85</f>
        <v>2575</v>
      </c>
      <c r="E86" s="1316">
        <f>E85</f>
        <v>22995</v>
      </c>
      <c r="F86" s="1010"/>
    </row>
    <row r="87" spans="1:9" s="1017" customFormat="1" ht="9.75" x14ac:dyDescent="0.2">
      <c r="A87" s="1314"/>
      <c r="B87" s="1030"/>
      <c r="C87" s="1023"/>
      <c r="D87" s="1023"/>
      <c r="E87" s="1024"/>
      <c r="F87" s="1016"/>
    </row>
    <row r="88" spans="1:9" s="1017" customFormat="1" ht="9.75" x14ac:dyDescent="0.2">
      <c r="A88" s="1314" t="s">
        <v>819</v>
      </c>
      <c r="B88" s="1030" t="s">
        <v>18</v>
      </c>
      <c r="C88" s="1046">
        <f>C47+C67+C85+C61+C72</f>
        <v>249174</v>
      </c>
      <c r="D88" s="1046">
        <f>D47+D67+D85+D61+D72</f>
        <v>5540</v>
      </c>
      <c r="E88" s="1070">
        <f>E47+E67+E85+E61+E72</f>
        <v>254714</v>
      </c>
      <c r="F88" s="1016"/>
      <c r="G88" s="1016"/>
    </row>
    <row r="89" spans="1:9" ht="9.75" x14ac:dyDescent="0.2">
      <c r="A89" s="1314" t="s">
        <v>820</v>
      </c>
      <c r="B89" s="1030" t="s">
        <v>88</v>
      </c>
      <c r="C89" s="1046">
        <f>C55+C75</f>
        <v>0</v>
      </c>
      <c r="D89" s="1046">
        <f>D55+D75</f>
        <v>10828</v>
      </c>
      <c r="E89" s="1070">
        <f>E55+E75</f>
        <v>10828</v>
      </c>
      <c r="F89" s="1010"/>
    </row>
    <row r="90" spans="1:9" ht="10.5" thickBot="1" x14ac:dyDescent="0.25">
      <c r="A90" s="1311"/>
      <c r="B90" s="1030"/>
      <c r="C90" s="1012"/>
      <c r="D90" s="1012"/>
      <c r="E90" s="1047"/>
      <c r="F90" s="1010"/>
      <c r="G90" s="1010"/>
    </row>
    <row r="91" spans="1:9" s="161" customFormat="1" ht="9.75" x14ac:dyDescent="0.2">
      <c r="A91" s="1320" t="s">
        <v>821</v>
      </c>
      <c r="B91" s="1321" t="s">
        <v>89</v>
      </c>
      <c r="C91" s="1322">
        <f>C57+C86+C68+C62+C76</f>
        <v>641181</v>
      </c>
      <c r="D91" s="1322">
        <f>D57+D86+D68+D62+D76</f>
        <v>121693</v>
      </c>
      <c r="E91" s="1323">
        <f>E57+E86+E68+E62+E76</f>
        <v>762874</v>
      </c>
      <c r="F91" s="1035"/>
      <c r="G91" s="1035"/>
      <c r="H91" s="1035"/>
    </row>
    <row r="92" spans="1:9" s="161" customFormat="1" ht="9.75" x14ac:dyDescent="0.2">
      <c r="A92" s="1006"/>
      <c r="B92" s="195"/>
      <c r="C92" s="338"/>
      <c r="D92" s="1036"/>
      <c r="E92" s="1036"/>
      <c r="I92" s="1035"/>
    </row>
    <row r="93" spans="1:9" x14ac:dyDescent="0.15">
      <c r="B93" s="195"/>
    </row>
    <row r="94" spans="1:9" x14ac:dyDescent="0.15">
      <c r="B94" s="195"/>
      <c r="G94" s="1010"/>
    </row>
    <row r="95" spans="1:9" ht="9.75" x14ac:dyDescent="0.2">
      <c r="B95" s="1034"/>
      <c r="G95" s="1010"/>
    </row>
    <row r="96" spans="1:9" ht="9.75" x14ac:dyDescent="0.2">
      <c r="B96" s="1034"/>
    </row>
    <row r="98" spans="2:2" ht="9.75" x14ac:dyDescent="0.2">
      <c r="B98" s="1034"/>
    </row>
    <row r="99" spans="2:2" ht="9.75" x14ac:dyDescent="0.2">
      <c r="B99" s="1034"/>
    </row>
    <row r="100" spans="2:2" ht="9.75" x14ac:dyDescent="0.2">
      <c r="B100" s="1034"/>
    </row>
    <row r="101" spans="2:2" ht="9.75" x14ac:dyDescent="0.2">
      <c r="B101" s="1034"/>
    </row>
    <row r="102" spans="2:2" ht="9.75" x14ac:dyDescent="0.2">
      <c r="B102" s="1034"/>
    </row>
    <row r="103" spans="2:2" x14ac:dyDescent="0.15">
      <c r="B103" s="195"/>
    </row>
    <row r="104" spans="2:2" ht="9.75" x14ac:dyDescent="0.2">
      <c r="B104" s="1034"/>
    </row>
    <row r="105" spans="2:2" ht="9.75" x14ac:dyDescent="0.2">
      <c r="B105" s="1034"/>
    </row>
    <row r="106" spans="2:2" ht="9.75" x14ac:dyDescent="0.2">
      <c r="B106" s="1034"/>
    </row>
    <row r="107" spans="2:2" ht="9.75" x14ac:dyDescent="0.2">
      <c r="B107" s="1034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4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8"/>
    <col min="2" max="2" width="5.140625" style="181" customWidth="1"/>
    <col min="3" max="3" width="50.42578125" style="12" customWidth="1"/>
    <col min="4" max="4" width="11.85546875" style="100" customWidth="1"/>
    <col min="5" max="5" width="12.7109375" style="100" customWidth="1"/>
    <col min="6" max="6" width="13.5703125" style="100" customWidth="1"/>
    <col min="7" max="9" width="0" style="101" hidden="1" customWidth="1"/>
    <col min="10" max="16384" width="9.140625" style="8"/>
  </cols>
  <sheetData>
    <row r="1" spans="1:9" ht="14.45" customHeight="1" x14ac:dyDescent="0.2">
      <c r="C1" s="1513" t="s">
        <v>1278</v>
      </c>
      <c r="D1" s="1513"/>
      <c r="E1" s="1513"/>
      <c r="F1" s="1513"/>
      <c r="G1" s="1513"/>
      <c r="H1" s="1513"/>
      <c r="I1" s="1513"/>
    </row>
    <row r="2" spans="1:9" ht="14.45" customHeight="1" x14ac:dyDescent="0.2">
      <c r="C2" s="1513"/>
      <c r="D2" s="1513"/>
      <c r="E2" s="1513"/>
      <c r="F2" s="1513"/>
      <c r="G2" s="1513"/>
      <c r="H2" s="1513"/>
      <c r="I2" s="1513"/>
    </row>
    <row r="3" spans="1:9" ht="14.45" customHeight="1" x14ac:dyDescent="0.2">
      <c r="B3" s="1514" t="s">
        <v>51</v>
      </c>
      <c r="C3" s="1501"/>
      <c r="D3" s="1501"/>
      <c r="E3" s="1501"/>
      <c r="F3" s="1501"/>
      <c r="G3" s="1501"/>
      <c r="H3" s="1501"/>
      <c r="I3" s="1501"/>
    </row>
    <row r="4" spans="1:9" s="9" customFormat="1" ht="14.45" customHeight="1" x14ac:dyDescent="0.2">
      <c r="B4" s="1515" t="s">
        <v>1018</v>
      </c>
      <c r="C4" s="1501"/>
      <c r="D4" s="1501"/>
      <c r="E4" s="1501"/>
      <c r="F4" s="1501"/>
      <c r="G4" s="1501"/>
      <c r="H4" s="1501"/>
      <c r="I4" s="1501"/>
    </row>
    <row r="5" spans="1:9" s="9" customFormat="1" ht="14.45" customHeight="1" x14ac:dyDescent="0.15">
      <c r="B5" s="126"/>
    </row>
    <row r="6" spans="1:9" ht="14.45" customHeight="1" thickBot="1" x14ac:dyDescent="0.25">
      <c r="B6" s="1522" t="s">
        <v>376</v>
      </c>
      <c r="C6" s="1501"/>
      <c r="D6" s="1501"/>
      <c r="E6" s="1501"/>
      <c r="F6" s="1501"/>
      <c r="G6" s="1501"/>
      <c r="H6" s="1501"/>
      <c r="I6" s="1501"/>
    </row>
    <row r="7" spans="1:9" s="10" customFormat="1" ht="36.75" customHeight="1" x14ac:dyDescent="0.2">
      <c r="B7" s="1516" t="s">
        <v>53</v>
      </c>
      <c r="C7" s="1518" t="s">
        <v>78</v>
      </c>
      <c r="D7" s="1520" t="s">
        <v>1019</v>
      </c>
      <c r="E7" s="1520"/>
      <c r="F7" s="1521"/>
      <c r="G7" s="117"/>
    </row>
    <row r="8" spans="1:9" s="10" customFormat="1" ht="40.9" customHeight="1" thickBot="1" x14ac:dyDescent="0.25">
      <c r="B8" s="1517"/>
      <c r="C8" s="1519"/>
      <c r="D8" s="658" t="s">
        <v>59</v>
      </c>
      <c r="E8" s="658" t="s">
        <v>60</v>
      </c>
      <c r="F8" s="659" t="s">
        <v>61</v>
      </c>
      <c r="G8" s="117"/>
    </row>
    <row r="9" spans="1:9" s="10" customFormat="1" ht="10.5" customHeight="1" x14ac:dyDescent="0.2">
      <c r="A9" s="656"/>
      <c r="B9" s="1298"/>
      <c r="C9" s="135"/>
      <c r="D9" s="136"/>
      <c r="E9" s="136"/>
      <c r="F9" s="285"/>
      <c r="G9" s="117"/>
    </row>
    <row r="10" spans="1:9" s="10" customFormat="1" ht="14.45" customHeight="1" x14ac:dyDescent="0.2">
      <c r="A10" s="656"/>
      <c r="B10" s="1299"/>
      <c r="C10" s="137" t="s">
        <v>79</v>
      </c>
      <c r="D10" s="136"/>
      <c r="E10" s="136"/>
      <c r="F10" s="285"/>
      <c r="G10" s="117"/>
    </row>
    <row r="11" spans="1:9" s="10" customFormat="1" ht="14.45" customHeight="1" x14ac:dyDescent="0.2">
      <c r="A11" s="656"/>
      <c r="B11" s="1299"/>
      <c r="C11" s="138" t="s">
        <v>766</v>
      </c>
      <c r="D11" s="1000"/>
      <c r="E11" s="1000"/>
      <c r="F11" s="308"/>
      <c r="G11" s="117"/>
    </row>
    <row r="12" spans="1:9" s="10" customFormat="1" ht="14.45" customHeight="1" x14ac:dyDescent="0.2">
      <c r="A12" s="656"/>
      <c r="B12" s="1299" t="s">
        <v>420</v>
      </c>
      <c r="C12" s="139" t="s">
        <v>1151</v>
      </c>
      <c r="D12" s="164">
        <v>1070</v>
      </c>
      <c r="E12" s="164">
        <v>0</v>
      </c>
      <c r="F12" s="307">
        <f>SUM(D12:E12)</f>
        <v>1070</v>
      </c>
      <c r="G12" s="117"/>
    </row>
    <row r="13" spans="1:9" s="10" customFormat="1" ht="14.45" customHeight="1" thickBot="1" x14ac:dyDescent="0.25">
      <c r="A13" s="656"/>
      <c r="B13" s="1299" t="s">
        <v>428</v>
      </c>
      <c r="C13" s="139" t="s">
        <v>237</v>
      </c>
      <c r="D13" s="164">
        <v>2206</v>
      </c>
      <c r="E13" s="164">
        <v>0</v>
      </c>
      <c r="F13" s="307">
        <f>SUM(D13:E13)</f>
        <v>2206</v>
      </c>
      <c r="G13" s="117"/>
    </row>
    <row r="14" spans="1:9" s="10" customFormat="1" ht="14.45" customHeight="1" thickBot="1" x14ac:dyDescent="0.25">
      <c r="B14" s="1300" t="s">
        <v>429</v>
      </c>
      <c r="C14" s="292" t="s">
        <v>768</v>
      </c>
      <c r="D14" s="551">
        <f>SUM(D12:D13)</f>
        <v>3276</v>
      </c>
      <c r="E14" s="551">
        <f>SUM(E12:E13)</f>
        <v>0</v>
      </c>
      <c r="F14" s="552">
        <f>SUM(F12:F13)</f>
        <v>3276</v>
      </c>
      <c r="G14" s="117"/>
    </row>
    <row r="15" spans="1:9" s="10" customFormat="1" ht="14.45" customHeight="1" thickBot="1" x14ac:dyDescent="0.25">
      <c r="A15" s="656"/>
      <c r="B15" s="1299"/>
      <c r="C15" s="140"/>
      <c r="D15" s="132"/>
      <c r="E15" s="132"/>
      <c r="F15" s="287"/>
      <c r="G15" s="117"/>
    </row>
    <row r="16" spans="1:9" s="10" customFormat="1" ht="14.45" customHeight="1" thickBot="1" x14ac:dyDescent="0.25">
      <c r="B16" s="1300" t="s">
        <v>430</v>
      </c>
      <c r="C16" s="292" t="s">
        <v>238</v>
      </c>
      <c r="D16" s="551">
        <v>0</v>
      </c>
      <c r="E16" s="551">
        <v>0</v>
      </c>
      <c r="F16" s="551">
        <f>D16+E16</f>
        <v>0</v>
      </c>
      <c r="G16" s="173" t="e">
        <f>#REF!+#REF!</f>
        <v>#REF!</v>
      </c>
      <c r="H16" s="173" t="e">
        <f>#REF!+#REF!</f>
        <v>#REF!</v>
      </c>
      <c r="I16" s="173" t="e">
        <f>#REF!+#REF!</f>
        <v>#REF!</v>
      </c>
    </row>
    <row r="17" spans="1:9" s="10" customFormat="1" ht="14.45" customHeight="1" thickBot="1" x14ac:dyDescent="0.25">
      <c r="A17" s="656"/>
      <c r="B17" s="1299"/>
      <c r="C17" s="140"/>
      <c r="D17" s="132"/>
      <c r="E17" s="132"/>
      <c r="F17" s="132"/>
      <c r="G17" s="117"/>
    </row>
    <row r="18" spans="1:9" s="10" customFormat="1" ht="14.45" customHeight="1" thickBot="1" x14ac:dyDescent="0.25">
      <c r="B18" s="1300" t="s">
        <v>431</v>
      </c>
      <c r="C18" s="292" t="s">
        <v>767</v>
      </c>
      <c r="D18" s="551">
        <v>0</v>
      </c>
      <c r="E18" s="551">
        <v>0</v>
      </c>
      <c r="F18" s="552">
        <f>D18+E18</f>
        <v>0</v>
      </c>
      <c r="G18" s="117"/>
    </row>
    <row r="19" spans="1:9" s="10" customFormat="1" ht="12" customHeight="1" x14ac:dyDescent="0.2">
      <c r="A19" s="921"/>
      <c r="B19" s="1435"/>
      <c r="C19" s="141"/>
      <c r="D19" s="987"/>
      <c r="E19" s="987"/>
      <c r="F19" s="942"/>
      <c r="G19" s="117"/>
    </row>
    <row r="20" spans="1:9" s="9" customFormat="1" ht="14.25" customHeight="1" x14ac:dyDescent="0.2">
      <c r="A20" s="521"/>
      <c r="B20" s="1435"/>
      <c r="C20" s="343" t="s">
        <v>706</v>
      </c>
      <c r="D20" s="943"/>
      <c r="E20" s="943"/>
      <c r="F20" s="700"/>
      <c r="G20" s="126"/>
    </row>
    <row r="21" spans="1:9" s="9" customFormat="1" ht="36.75" customHeight="1" x14ac:dyDescent="0.2">
      <c r="A21" s="521"/>
      <c r="B21" s="1435" t="s">
        <v>432</v>
      </c>
      <c r="C21" s="557" t="s">
        <v>862</v>
      </c>
      <c r="D21" s="164">
        <v>628358</v>
      </c>
      <c r="E21" s="164">
        <v>0</v>
      </c>
      <c r="F21" s="307">
        <f>D21+E21</f>
        <v>628358</v>
      </c>
      <c r="G21" s="126"/>
    </row>
    <row r="22" spans="1:9" s="9" customFormat="1" ht="26.25" customHeight="1" x14ac:dyDescent="0.2">
      <c r="A22" s="521"/>
      <c r="B22" s="1435" t="s">
        <v>433</v>
      </c>
      <c r="C22" s="573" t="s">
        <v>727</v>
      </c>
      <c r="D22" s="164">
        <v>271745</v>
      </c>
      <c r="E22" s="164">
        <v>0</v>
      </c>
      <c r="F22" s="307">
        <f>D22+E22</f>
        <v>271745</v>
      </c>
      <c r="G22" s="126"/>
    </row>
    <row r="23" spans="1:9" s="9" customFormat="1" ht="26.25" customHeight="1" thickBot="1" x14ac:dyDescent="0.25">
      <c r="A23" s="521"/>
      <c r="B23" s="1436" t="s">
        <v>434</v>
      </c>
      <c r="C23" s="573" t="s">
        <v>1241</v>
      </c>
      <c r="D23" s="164">
        <v>39172</v>
      </c>
      <c r="E23" s="164"/>
      <c r="F23" s="1437">
        <f>D23+E23</f>
        <v>39172</v>
      </c>
      <c r="G23" s="126"/>
    </row>
    <row r="24" spans="1:9" ht="14.45" customHeight="1" thickBot="1" x14ac:dyDescent="0.25">
      <c r="A24" s="165"/>
      <c r="B24" s="1433" t="s">
        <v>435</v>
      </c>
      <c r="C24" s="853" t="s">
        <v>764</v>
      </c>
      <c r="D24" s="991">
        <f>SUM(D21:D23)</f>
        <v>939275</v>
      </c>
      <c r="E24" s="991">
        <f>SUM(E21:E23)</f>
        <v>0</v>
      </c>
      <c r="F24" s="992">
        <f>SUM(F21:F23)</f>
        <v>939275</v>
      </c>
      <c r="G24" s="100"/>
      <c r="H24" s="8"/>
      <c r="I24" s="8"/>
    </row>
    <row r="25" spans="1:9" ht="14.45" customHeight="1" thickBot="1" x14ac:dyDescent="0.25">
      <c r="A25" s="657"/>
      <c r="B25" s="1299"/>
      <c r="C25" s="140"/>
      <c r="D25" s="943"/>
      <c r="E25" s="943"/>
      <c r="F25" s="700"/>
      <c r="G25" s="100"/>
      <c r="H25" s="8"/>
      <c r="I25" s="8"/>
    </row>
    <row r="26" spans="1:9" ht="14.45" customHeight="1" thickBot="1" x14ac:dyDescent="0.25">
      <c r="A26" s="165"/>
      <c r="B26" s="1432" t="s">
        <v>464</v>
      </c>
      <c r="C26" s="292" t="s">
        <v>765</v>
      </c>
      <c r="D26" s="991">
        <v>0</v>
      </c>
      <c r="E26" s="991">
        <v>0</v>
      </c>
      <c r="F26" s="992">
        <f>D26+E26</f>
        <v>0</v>
      </c>
      <c r="G26" s="100"/>
      <c r="H26" s="8"/>
      <c r="I26" s="8"/>
    </row>
    <row r="27" spans="1:9" ht="14.45" customHeight="1" x14ac:dyDescent="0.2">
      <c r="A27" s="165"/>
      <c r="B27" s="1434"/>
      <c r="C27" s="140"/>
      <c r="D27" s="943"/>
      <c r="E27" s="943"/>
      <c r="F27" s="1438"/>
      <c r="G27" s="100"/>
      <c r="H27" s="8"/>
      <c r="I27" s="8"/>
    </row>
    <row r="28" spans="1:9" s="10" customFormat="1" ht="14.45" customHeight="1" x14ac:dyDescent="0.2">
      <c r="A28" s="921"/>
      <c r="B28" s="1435"/>
      <c r="C28" s="142" t="s">
        <v>90</v>
      </c>
      <c r="D28" s="701"/>
      <c r="E28" s="701"/>
      <c r="F28" s="702"/>
      <c r="G28" s="117"/>
    </row>
    <row r="29" spans="1:9" s="10" customFormat="1" ht="14.45" customHeight="1" x14ac:dyDescent="0.2">
      <c r="A29" s="921"/>
      <c r="B29" s="1435" t="s">
        <v>465</v>
      </c>
      <c r="C29" s="12" t="s">
        <v>91</v>
      </c>
      <c r="D29" s="1124">
        <v>0</v>
      </c>
      <c r="E29" s="989">
        <v>2628</v>
      </c>
      <c r="F29" s="990">
        <f>SUM(E29)</f>
        <v>2628</v>
      </c>
      <c r="G29" s="117"/>
    </row>
    <row r="30" spans="1:9" s="10" customFormat="1" ht="14.45" customHeight="1" x14ac:dyDescent="0.2">
      <c r="A30" s="921"/>
      <c r="B30" s="1435" t="s">
        <v>466</v>
      </c>
      <c r="C30" s="573" t="s">
        <v>1245</v>
      </c>
      <c r="D30" s="164"/>
      <c r="E30" s="164">
        <v>1000</v>
      </c>
      <c r="F30" s="990">
        <f>SUM(E30)</f>
        <v>1000</v>
      </c>
      <c r="G30" s="117"/>
    </row>
    <row r="31" spans="1:9" s="10" customFormat="1" ht="14.45" customHeight="1" thickBot="1" x14ac:dyDescent="0.25">
      <c r="A31" s="921"/>
      <c r="B31" s="1436" t="s">
        <v>467</v>
      </c>
      <c r="C31" s="12" t="s">
        <v>1247</v>
      </c>
      <c r="D31" s="1124">
        <v>1100</v>
      </c>
      <c r="E31" s="989"/>
      <c r="F31" s="1439">
        <f>D31+E31</f>
        <v>1100</v>
      </c>
      <c r="G31" s="117"/>
    </row>
    <row r="32" spans="1:9" s="10" customFormat="1" ht="14.45" customHeight="1" thickBot="1" x14ac:dyDescent="0.25">
      <c r="A32" s="921"/>
      <c r="B32" s="1433" t="s">
        <v>468</v>
      </c>
      <c r="C32" s="292" t="s">
        <v>92</v>
      </c>
      <c r="D32" s="991">
        <f>SUM(D29:D31)</f>
        <v>1100</v>
      </c>
      <c r="E32" s="991">
        <f>SUM(E29:E31)</f>
        <v>3628</v>
      </c>
      <c r="F32" s="992">
        <f>D32+E32</f>
        <v>4728</v>
      </c>
      <c r="G32" s="136"/>
    </row>
    <row r="33" spans="1:9" s="10" customFormat="1" ht="15.75" customHeight="1" thickBot="1" x14ac:dyDescent="0.25">
      <c r="A33" s="656"/>
      <c r="B33" s="1299"/>
      <c r="C33" s="140"/>
      <c r="D33" s="988"/>
      <c r="E33" s="988"/>
      <c r="F33" s="993"/>
      <c r="G33" s="117"/>
    </row>
    <row r="34" spans="1:9" s="10" customFormat="1" ht="14.45" customHeight="1" thickBot="1" x14ac:dyDescent="0.25">
      <c r="A34" s="921"/>
      <c r="B34" s="1300" t="s">
        <v>469</v>
      </c>
      <c r="C34" s="292" t="s">
        <v>93</v>
      </c>
      <c r="D34" s="991">
        <f t="shared" ref="D34:I34" si="0">D14+D24+D26+D32+D18+D16</f>
        <v>943651</v>
      </c>
      <c r="E34" s="991">
        <f t="shared" si="0"/>
        <v>3628</v>
      </c>
      <c r="F34" s="992">
        <f t="shared" si="0"/>
        <v>947279</v>
      </c>
      <c r="G34" s="173" t="e">
        <f t="shared" si="0"/>
        <v>#REF!</v>
      </c>
      <c r="H34" s="173" t="e">
        <f t="shared" si="0"/>
        <v>#REF!</v>
      </c>
      <c r="I34" s="173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Q88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96" hidden="1" customWidth="1"/>
    <col min="2" max="2" width="3.7109375" style="96" customWidth="1"/>
    <col min="3" max="3" width="5.7109375" style="98" customWidth="1"/>
    <col min="4" max="4" width="60" style="94" customWidth="1"/>
    <col min="5" max="5" width="9" style="93" customWidth="1"/>
    <col min="6" max="6" width="9.140625" style="93"/>
    <col min="7" max="7" width="9.7109375" style="93" customWidth="1"/>
    <col min="8" max="16384" width="9.140625" style="11"/>
  </cols>
  <sheetData>
    <row r="1" spans="1:17" x14ac:dyDescent="0.2">
      <c r="C1" s="1523" t="s">
        <v>1277</v>
      </c>
      <c r="D1" s="1523"/>
      <c r="E1" s="1523"/>
      <c r="F1" s="1523"/>
      <c r="G1" s="1523"/>
    </row>
    <row r="2" spans="1:17" x14ac:dyDescent="0.2">
      <c r="C2" s="1150"/>
      <c r="D2" s="1150"/>
      <c r="E2" s="1150"/>
      <c r="F2" s="1150"/>
      <c r="G2" s="1150"/>
    </row>
    <row r="3" spans="1:17" ht="13.5" customHeight="1" x14ac:dyDescent="0.2">
      <c r="C3" s="1529" t="s">
        <v>774</v>
      </c>
      <c r="D3" s="1529"/>
      <c r="E3" s="1529"/>
      <c r="F3" s="1529"/>
      <c r="G3" s="1529"/>
    </row>
    <row r="4" spans="1:17" x14ac:dyDescent="0.2">
      <c r="C4" s="1530" t="s">
        <v>1017</v>
      </c>
      <c r="D4" s="1530"/>
      <c r="E4" s="1530"/>
      <c r="F4" s="1531"/>
      <c r="G4" s="1531"/>
    </row>
    <row r="5" spans="1:17" x14ac:dyDescent="0.2">
      <c r="C5" s="1152"/>
      <c r="D5" s="1152"/>
      <c r="E5" s="1152"/>
      <c r="F5" s="1153"/>
      <c r="G5" s="1153"/>
    </row>
    <row r="6" spans="1:17" ht="12.75" x14ac:dyDescent="0.2">
      <c r="C6" s="1152"/>
      <c r="D6" s="1524" t="s">
        <v>246</v>
      </c>
      <c r="E6" s="1525"/>
      <c r="F6" s="1525"/>
      <c r="G6" s="1525"/>
    </row>
    <row r="7" spans="1:17" ht="27" customHeight="1" x14ac:dyDescent="0.2">
      <c r="C7" s="1526" t="s">
        <v>72</v>
      </c>
      <c r="D7" s="1527" t="s">
        <v>78</v>
      </c>
      <c r="E7" s="1528" t="s">
        <v>1012</v>
      </c>
      <c r="F7" s="1528"/>
      <c r="G7" s="1528"/>
      <c r="I7" s="727"/>
    </row>
    <row r="8" spans="1:17" s="7" customFormat="1" ht="42.75" customHeight="1" x14ac:dyDescent="0.2">
      <c r="A8" s="97"/>
      <c r="B8" s="97"/>
      <c r="C8" s="1526"/>
      <c r="D8" s="1527"/>
      <c r="E8" s="1151" t="s">
        <v>59</v>
      </c>
      <c r="F8" s="1151" t="s">
        <v>60</v>
      </c>
      <c r="G8" s="1151" t="s">
        <v>61</v>
      </c>
    </row>
    <row r="9" spans="1:17" ht="14.25" customHeight="1" x14ac:dyDescent="0.2">
      <c r="C9" s="664"/>
      <c r="D9" s="526" t="s">
        <v>79</v>
      </c>
      <c r="E9" s="527"/>
      <c r="F9" s="95"/>
      <c r="G9" s="528"/>
      <c r="H9" s="362"/>
    </row>
    <row r="10" spans="1:17" ht="28.9" customHeight="1" x14ac:dyDescent="0.2">
      <c r="B10" s="662"/>
      <c r="C10" s="665"/>
      <c r="D10" s="549" t="s">
        <v>395</v>
      </c>
      <c r="E10" s="535"/>
      <c r="F10" s="550"/>
      <c r="G10" s="535"/>
      <c r="H10" s="362"/>
    </row>
    <row r="11" spans="1:17" x14ac:dyDescent="0.2">
      <c r="B11" s="662"/>
      <c r="C11" s="1141" t="s">
        <v>420</v>
      </c>
      <c r="D11" s="529" t="s">
        <v>377</v>
      </c>
      <c r="E11" s="386"/>
      <c r="F11" s="95"/>
      <c r="G11" s="386"/>
      <c r="H11" s="362"/>
    </row>
    <row r="12" spans="1:17" x14ac:dyDescent="0.2">
      <c r="B12" s="662"/>
      <c r="C12" s="1141" t="s">
        <v>428</v>
      </c>
      <c r="D12" s="529" t="s">
        <v>1199</v>
      </c>
      <c r="E12" s="694"/>
      <c r="F12" s="95">
        <v>21686</v>
      </c>
      <c r="G12" s="386">
        <f>SUM(E12:F12)</f>
        <v>21686</v>
      </c>
      <c r="H12" s="362"/>
      <c r="N12" s="592"/>
    </row>
    <row r="13" spans="1:17" x14ac:dyDescent="0.2">
      <c r="B13" s="662"/>
      <c r="C13" s="1141" t="s">
        <v>429</v>
      </c>
      <c r="D13" s="529" t="s">
        <v>1200</v>
      </c>
      <c r="E13" s="694"/>
      <c r="F13" s="95">
        <v>24508</v>
      </c>
      <c r="G13" s="386">
        <f>SUM(E13:F13)</f>
        <v>24508</v>
      </c>
      <c r="H13" s="362"/>
    </row>
    <row r="14" spans="1:17" x14ac:dyDescent="0.2">
      <c r="B14" s="662"/>
      <c r="C14" s="1141" t="s">
        <v>431</v>
      </c>
      <c r="D14" s="529" t="s">
        <v>378</v>
      </c>
      <c r="E14" s="386"/>
      <c r="F14" s="95"/>
      <c r="G14" s="386">
        <f t="shared" ref="G14:G25" si="0">SUM(E14:F14)</f>
        <v>0</v>
      </c>
      <c r="H14" s="362"/>
      <c r="L14" s="592"/>
      <c r="Q14" s="592"/>
    </row>
    <row r="15" spans="1:17" x14ac:dyDescent="0.2">
      <c r="B15" s="662"/>
      <c r="C15" s="1141" t="s">
        <v>432</v>
      </c>
      <c r="D15" s="530" t="s">
        <v>379</v>
      </c>
      <c r="E15" s="386"/>
      <c r="F15" s="95">
        <v>2900</v>
      </c>
      <c r="G15" s="386">
        <f t="shared" si="0"/>
        <v>2900</v>
      </c>
      <c r="H15" s="362"/>
    </row>
    <row r="16" spans="1:17" ht="13.5" customHeight="1" x14ac:dyDescent="0.2">
      <c r="B16" s="662"/>
      <c r="C16" s="1141" t="s">
        <v>433</v>
      </c>
      <c r="D16" s="530" t="s">
        <v>408</v>
      </c>
      <c r="E16" s="386">
        <v>1350</v>
      </c>
      <c r="F16" s="386"/>
      <c r="G16" s="386">
        <f t="shared" si="0"/>
        <v>1350</v>
      </c>
      <c r="H16" s="362"/>
    </row>
    <row r="17" spans="1:9" ht="13.5" customHeight="1" x14ac:dyDescent="0.2">
      <c r="B17" s="662"/>
      <c r="C17" s="1141" t="s">
        <v>434</v>
      </c>
      <c r="D17" s="554" t="s">
        <v>251</v>
      </c>
      <c r="E17" s="715"/>
      <c r="F17" s="714"/>
      <c r="G17" s="715">
        <f t="shared" si="0"/>
        <v>0</v>
      </c>
      <c r="H17" s="362"/>
    </row>
    <row r="18" spans="1:9" ht="13.5" customHeight="1" x14ac:dyDescent="0.2">
      <c r="B18" s="662"/>
      <c r="C18" s="1141" t="s">
        <v>435</v>
      </c>
      <c r="D18" s="554" t="s">
        <v>731</v>
      </c>
      <c r="E18" s="715"/>
      <c r="F18" s="714">
        <v>3464</v>
      </c>
      <c r="G18" s="715">
        <f t="shared" si="0"/>
        <v>3464</v>
      </c>
      <c r="H18" s="362"/>
    </row>
    <row r="19" spans="1:9" ht="13.5" customHeight="1" x14ac:dyDescent="0.2">
      <c r="B19" s="662"/>
      <c r="C19" s="1141" t="s">
        <v>464</v>
      </c>
      <c r="D19" s="554" t="s">
        <v>919</v>
      </c>
      <c r="E19" s="715"/>
      <c r="F19" s="714">
        <v>451</v>
      </c>
      <c r="G19" s="715">
        <f t="shared" si="0"/>
        <v>451</v>
      </c>
      <c r="H19" s="592"/>
    </row>
    <row r="20" spans="1:9" ht="13.5" customHeight="1" x14ac:dyDescent="0.2">
      <c r="B20" s="662"/>
      <c r="C20" s="1141" t="s">
        <v>465</v>
      </c>
      <c r="D20" s="1143" t="s">
        <v>1158</v>
      </c>
      <c r="E20" s="715"/>
      <c r="F20" s="714">
        <v>130</v>
      </c>
      <c r="G20" s="715">
        <f t="shared" si="0"/>
        <v>130</v>
      </c>
      <c r="H20" s="592"/>
    </row>
    <row r="21" spans="1:9" ht="13.5" customHeight="1" x14ac:dyDescent="0.2">
      <c r="B21" s="662"/>
      <c r="C21" s="1141" t="s">
        <v>466</v>
      </c>
      <c r="D21" s="1143" t="s">
        <v>1159</v>
      </c>
      <c r="E21" s="715"/>
      <c r="F21" s="714">
        <v>290</v>
      </c>
      <c r="G21" s="715">
        <f t="shared" si="0"/>
        <v>290</v>
      </c>
      <c r="H21" s="592"/>
    </row>
    <row r="22" spans="1:9" ht="13.5" customHeight="1" x14ac:dyDescent="0.2">
      <c r="B22" s="662"/>
      <c r="C22" s="1141" t="s">
        <v>467</v>
      </c>
      <c r="D22" s="1143" t="s">
        <v>1220</v>
      </c>
      <c r="E22" s="715"/>
      <c r="F22" s="714">
        <v>1743</v>
      </c>
      <c r="G22" s="715">
        <f t="shared" si="0"/>
        <v>1743</v>
      </c>
      <c r="H22" s="592"/>
    </row>
    <row r="23" spans="1:9" ht="13.5" customHeight="1" x14ac:dyDescent="0.2">
      <c r="B23" s="662"/>
      <c r="C23" s="1141" t="s">
        <v>468</v>
      </c>
      <c r="D23" s="1143" t="s">
        <v>1221</v>
      </c>
      <c r="E23" s="715"/>
      <c r="F23" s="714">
        <v>2195</v>
      </c>
      <c r="G23" s="715">
        <f t="shared" si="0"/>
        <v>2195</v>
      </c>
      <c r="H23" s="592"/>
    </row>
    <row r="24" spans="1:9" ht="13.5" customHeight="1" x14ac:dyDescent="0.2">
      <c r="B24" s="662"/>
      <c r="C24" s="1141" t="s">
        <v>469</v>
      </c>
      <c r="D24" s="1143" t="s">
        <v>1243</v>
      </c>
      <c r="E24" s="715"/>
      <c r="F24" s="714">
        <v>275</v>
      </c>
      <c r="G24" s="715">
        <f t="shared" si="0"/>
        <v>275</v>
      </c>
      <c r="H24" s="592"/>
    </row>
    <row r="25" spans="1:9" ht="13.5" customHeight="1" thickBot="1" x14ac:dyDescent="0.25">
      <c r="B25" s="662"/>
      <c r="C25" s="1141" t="s">
        <v>470</v>
      </c>
      <c r="D25" s="554" t="s">
        <v>1219</v>
      </c>
      <c r="E25" s="715">
        <v>401</v>
      </c>
      <c r="F25" s="714"/>
      <c r="G25" s="715">
        <f t="shared" si="0"/>
        <v>401</v>
      </c>
      <c r="H25" s="592"/>
    </row>
    <row r="26" spans="1:9" ht="15" customHeight="1" thickBot="1" x14ac:dyDescent="0.25">
      <c r="B26" s="662"/>
      <c r="C26" s="1142" t="s">
        <v>471</v>
      </c>
      <c r="D26" s="593" t="s">
        <v>396</v>
      </c>
      <c r="E26" s="746">
        <f>SUM(E12:E25)</f>
        <v>1751</v>
      </c>
      <c r="F26" s="746">
        <f>SUM(F12:F25)</f>
        <v>57642</v>
      </c>
      <c r="G26" s="749">
        <f>SUM(G12:G25)</f>
        <v>59393</v>
      </c>
      <c r="H26" s="592"/>
    </row>
    <row r="27" spans="1:9" ht="15" customHeight="1" x14ac:dyDescent="0.2">
      <c r="B27" s="660"/>
      <c r="C27" s="666"/>
      <c r="D27" s="533"/>
      <c r="E27" s="630"/>
      <c r="F27" s="631"/>
      <c r="G27" s="630"/>
      <c r="H27" s="592"/>
    </row>
    <row r="28" spans="1:9" x14ac:dyDescent="0.2">
      <c r="B28" s="660"/>
      <c r="C28" s="666"/>
      <c r="D28" s="533" t="s">
        <v>397</v>
      </c>
      <c r="E28" s="386"/>
      <c r="F28" s="531"/>
      <c r="G28" s="386"/>
      <c r="H28" s="592"/>
    </row>
    <row r="29" spans="1:9" s="7" customFormat="1" ht="15.6" customHeight="1" x14ac:dyDescent="0.2">
      <c r="A29" s="97"/>
      <c r="B29" s="661"/>
      <c r="C29" s="666" t="s">
        <v>472</v>
      </c>
      <c r="D29" s="534" t="s">
        <v>409</v>
      </c>
      <c r="E29" s="386"/>
      <c r="F29" s="531"/>
      <c r="G29" s="386">
        <f>E29</f>
        <v>0</v>
      </c>
      <c r="H29" s="361"/>
      <c r="I29" s="720"/>
    </row>
    <row r="30" spans="1:9" s="7" customFormat="1" ht="12" customHeight="1" x14ac:dyDescent="0.2">
      <c r="A30" s="97"/>
      <c r="B30" s="661"/>
      <c r="C30" s="666" t="s">
        <v>473</v>
      </c>
      <c r="D30" s="534" t="s">
        <v>255</v>
      </c>
      <c r="E30" s="386">
        <v>28006</v>
      </c>
      <c r="F30" s="531"/>
      <c r="G30" s="386">
        <f t="shared" ref="G30:G35" si="1">SUM(E30:F30)</f>
        <v>28006</v>
      </c>
      <c r="H30" s="361"/>
      <c r="I30" s="720"/>
    </row>
    <row r="31" spans="1:9" s="7" customFormat="1" ht="12" customHeight="1" x14ac:dyDescent="0.2">
      <c r="A31" s="97"/>
      <c r="B31" s="661"/>
      <c r="C31" s="666" t="s">
        <v>474</v>
      </c>
      <c r="D31" s="534" t="s">
        <v>709</v>
      </c>
      <c r="E31" s="386"/>
      <c r="F31" s="531"/>
      <c r="G31" s="386">
        <f t="shared" si="1"/>
        <v>0</v>
      </c>
      <c r="H31" s="361"/>
      <c r="I31" s="720"/>
    </row>
    <row r="32" spans="1:9" s="7" customFormat="1" x14ac:dyDescent="0.2">
      <c r="A32" s="97"/>
      <c r="B32" s="661"/>
      <c r="C32" s="666" t="s">
        <v>475</v>
      </c>
      <c r="D32" s="532" t="s">
        <v>1157</v>
      </c>
      <c r="E32" s="386"/>
      <c r="F32" s="531"/>
      <c r="G32" s="386">
        <f t="shared" si="1"/>
        <v>0</v>
      </c>
      <c r="H32" s="361"/>
      <c r="I32" s="720"/>
    </row>
    <row r="33" spans="1:9" s="7" customFormat="1" x14ac:dyDescent="0.2">
      <c r="A33" s="97"/>
      <c r="B33" s="661"/>
      <c r="C33" s="666" t="s">
        <v>476</v>
      </c>
      <c r="D33" s="532" t="s">
        <v>253</v>
      </c>
      <c r="E33" s="386"/>
      <c r="F33" s="531">
        <v>80000</v>
      </c>
      <c r="G33" s="386">
        <f t="shared" si="1"/>
        <v>80000</v>
      </c>
      <c r="H33" s="361"/>
      <c r="I33" s="720"/>
    </row>
    <row r="34" spans="1:9" s="7" customFormat="1" x14ac:dyDescent="0.2">
      <c r="A34" s="97"/>
      <c r="B34" s="661"/>
      <c r="C34" s="666" t="s">
        <v>477</v>
      </c>
      <c r="D34" s="532" t="s">
        <v>738</v>
      </c>
      <c r="E34" s="386"/>
      <c r="F34" s="531"/>
      <c r="G34" s="386">
        <f t="shared" si="1"/>
        <v>0</v>
      </c>
      <c r="H34" s="361"/>
      <c r="I34" s="720"/>
    </row>
    <row r="35" spans="1:9" s="7" customFormat="1" x14ac:dyDescent="0.2">
      <c r="A35" s="97"/>
      <c r="B35" s="661"/>
      <c r="C35" s="666" t="s">
        <v>478</v>
      </c>
      <c r="D35" s="532" t="s">
        <v>799</v>
      </c>
      <c r="E35" s="386"/>
      <c r="F35" s="531"/>
      <c r="G35" s="386">
        <f t="shared" si="1"/>
        <v>0</v>
      </c>
      <c r="H35" s="361"/>
      <c r="I35" s="720"/>
    </row>
    <row r="36" spans="1:9" s="7" customFormat="1" x14ac:dyDescent="0.2">
      <c r="A36" s="97"/>
      <c r="B36" s="661"/>
      <c r="C36" s="666" t="s">
        <v>479</v>
      </c>
      <c r="D36" s="480" t="s">
        <v>868</v>
      </c>
      <c r="E36" s="535"/>
      <c r="F36" s="747"/>
      <c r="G36" s="535">
        <f>E36+F36</f>
        <v>0</v>
      </c>
      <c r="H36" s="361"/>
      <c r="I36" s="720"/>
    </row>
    <row r="37" spans="1:9" s="7" customFormat="1" x14ac:dyDescent="0.2">
      <c r="A37" s="97"/>
      <c r="B37" s="661"/>
      <c r="C37" s="666" t="s">
        <v>488</v>
      </c>
      <c r="D37" s="480" t="s">
        <v>916</v>
      </c>
      <c r="E37" s="535"/>
      <c r="F37" s="747"/>
      <c r="G37" s="535">
        <f>E37+F37</f>
        <v>0</v>
      </c>
      <c r="H37" s="361"/>
      <c r="I37" s="720"/>
    </row>
    <row r="38" spans="1:9" s="7" customFormat="1" x14ac:dyDescent="0.2">
      <c r="A38" s="97"/>
      <c r="B38" s="661"/>
      <c r="C38" s="666" t="s">
        <v>489</v>
      </c>
      <c r="D38" s="480" t="s">
        <v>254</v>
      </c>
      <c r="E38" s="535"/>
      <c r="F38" s="747"/>
      <c r="G38" s="535">
        <f>E38+F38</f>
        <v>0</v>
      </c>
      <c r="H38" s="361"/>
      <c r="I38" s="720"/>
    </row>
    <row r="39" spans="1:9" s="7" customFormat="1" x14ac:dyDescent="0.2">
      <c r="A39" s="97"/>
      <c r="B39" s="661"/>
      <c r="C39" s="666" t="s">
        <v>490</v>
      </c>
      <c r="D39" s="480" t="s">
        <v>256</v>
      </c>
      <c r="E39" s="535"/>
      <c r="F39" s="747">
        <v>100</v>
      </c>
      <c r="G39" s="535">
        <f>E39+F39</f>
        <v>100</v>
      </c>
      <c r="H39" s="361"/>
      <c r="I39" s="720"/>
    </row>
    <row r="40" spans="1:9" s="7" customFormat="1" x14ac:dyDescent="0.2">
      <c r="A40" s="97"/>
      <c r="B40" s="661"/>
      <c r="C40" s="666" t="s">
        <v>491</v>
      </c>
      <c r="D40" s="532" t="s">
        <v>257</v>
      </c>
      <c r="E40" s="535"/>
      <c r="F40" s="747">
        <v>500</v>
      </c>
      <c r="G40" s="535">
        <f>F40</f>
        <v>500</v>
      </c>
      <c r="H40" s="361"/>
      <c r="I40" s="720"/>
    </row>
    <row r="41" spans="1:9" s="7" customFormat="1" x14ac:dyDescent="0.2">
      <c r="A41" s="97"/>
      <c r="B41" s="661"/>
      <c r="C41" s="666" t="s">
        <v>492</v>
      </c>
      <c r="D41" s="532" t="s">
        <v>824</v>
      </c>
      <c r="E41" s="535"/>
      <c r="F41" s="747">
        <v>1000</v>
      </c>
      <c r="G41" s="535">
        <f>SUM(E41:F41)</f>
        <v>1000</v>
      </c>
      <c r="H41" s="576"/>
      <c r="I41" s="720"/>
    </row>
    <row r="42" spans="1:9" s="7" customFormat="1" x14ac:dyDescent="0.2">
      <c r="A42" s="97"/>
      <c r="B42" s="661"/>
      <c r="C42" s="666" t="s">
        <v>493</v>
      </c>
      <c r="D42" s="532" t="s">
        <v>155</v>
      </c>
      <c r="E42" s="535"/>
      <c r="F42" s="747"/>
      <c r="G42" s="535">
        <f t="shared" ref="G42:G61" si="2">E42+F42</f>
        <v>0</v>
      </c>
      <c r="H42" s="361"/>
      <c r="I42" s="720"/>
    </row>
    <row r="43" spans="1:9" s="7" customFormat="1" x14ac:dyDescent="0.2">
      <c r="A43" s="97"/>
      <c r="B43" s="661"/>
      <c r="C43" s="666" t="s">
        <v>494</v>
      </c>
      <c r="D43" s="532" t="s">
        <v>156</v>
      </c>
      <c r="E43" s="535"/>
      <c r="F43" s="747">
        <v>1930</v>
      </c>
      <c r="G43" s="535">
        <f t="shared" si="2"/>
        <v>1930</v>
      </c>
      <c r="H43" s="361"/>
      <c r="I43" s="720"/>
    </row>
    <row r="44" spans="1:9" s="7" customFormat="1" x14ac:dyDescent="0.2">
      <c r="A44" s="97"/>
      <c r="B44" s="661"/>
      <c r="C44" s="666" t="s">
        <v>495</v>
      </c>
      <c r="D44" s="532" t="s">
        <v>239</v>
      </c>
      <c r="E44" s="535"/>
      <c r="F44" s="747"/>
      <c r="G44" s="535">
        <f t="shared" si="2"/>
        <v>0</v>
      </c>
      <c r="H44" s="361"/>
      <c r="I44" s="720"/>
    </row>
    <row r="45" spans="1:9" s="7" customFormat="1" x14ac:dyDescent="0.2">
      <c r="A45" s="97"/>
      <c r="B45" s="661"/>
      <c r="C45" s="666" t="s">
        <v>496</v>
      </c>
      <c r="D45" s="532" t="s">
        <v>240</v>
      </c>
      <c r="E45" s="535"/>
      <c r="F45" s="747"/>
      <c r="G45" s="535">
        <f t="shared" si="2"/>
        <v>0</v>
      </c>
      <c r="H45" s="361"/>
      <c r="I45" s="720"/>
    </row>
    <row r="46" spans="1:9" s="7" customFormat="1" x14ac:dyDescent="0.2">
      <c r="A46" s="97"/>
      <c r="B46" s="661"/>
      <c r="C46" s="666" t="s">
        <v>545</v>
      </c>
      <c r="D46" s="532" t="s">
        <v>920</v>
      </c>
      <c r="E46" s="535"/>
      <c r="F46" s="748"/>
      <c r="G46" s="535">
        <f t="shared" si="2"/>
        <v>0</v>
      </c>
      <c r="H46" s="361"/>
      <c r="I46" s="720"/>
    </row>
    <row r="47" spans="1:9" s="7" customFormat="1" x14ac:dyDescent="0.2">
      <c r="A47" s="97"/>
      <c r="B47" s="661"/>
      <c r="C47" s="666" t="s">
        <v>546</v>
      </c>
      <c r="D47" s="532" t="s">
        <v>691</v>
      </c>
      <c r="E47" s="535"/>
      <c r="F47" s="747"/>
      <c r="G47" s="535">
        <f t="shared" si="2"/>
        <v>0</v>
      </c>
      <c r="H47" s="361"/>
      <c r="I47" s="720"/>
    </row>
    <row r="48" spans="1:9" s="7" customFormat="1" x14ac:dyDescent="0.2">
      <c r="A48" s="97"/>
      <c r="B48" s="661"/>
      <c r="C48" s="666" t="s">
        <v>547</v>
      </c>
      <c r="D48" s="532" t="s">
        <v>707</v>
      </c>
      <c r="E48" s="535"/>
      <c r="F48" s="747"/>
      <c r="G48" s="535">
        <f t="shared" si="2"/>
        <v>0</v>
      </c>
      <c r="H48" s="361"/>
      <c r="I48" s="720"/>
    </row>
    <row r="49" spans="1:9" s="7" customFormat="1" ht="12.75" customHeight="1" x14ac:dyDescent="0.2">
      <c r="A49" s="97"/>
      <c r="B49" s="661"/>
      <c r="C49" s="666" t="s">
        <v>548</v>
      </c>
      <c r="D49" s="532" t="s">
        <v>741</v>
      </c>
      <c r="E49" s="535"/>
      <c r="F49" s="747">
        <v>900</v>
      </c>
      <c r="G49" s="535">
        <f t="shared" si="2"/>
        <v>900</v>
      </c>
      <c r="H49" s="361"/>
      <c r="I49" s="720"/>
    </row>
    <row r="50" spans="1:9" s="7" customFormat="1" x14ac:dyDescent="0.2">
      <c r="A50" s="97"/>
      <c r="B50" s="661"/>
      <c r="C50" s="666" t="s">
        <v>103</v>
      </c>
      <c r="D50" s="555" t="s">
        <v>708</v>
      </c>
      <c r="E50" s="556"/>
      <c r="F50" s="718"/>
      <c r="G50" s="556">
        <f t="shared" si="2"/>
        <v>0</v>
      </c>
      <c r="H50" s="361"/>
      <c r="I50" s="720"/>
    </row>
    <row r="51" spans="1:9" s="7" customFormat="1" x14ac:dyDescent="0.2">
      <c r="A51" s="97"/>
      <c r="B51" s="661"/>
      <c r="C51" s="666" t="s">
        <v>573</v>
      </c>
      <c r="D51" s="555" t="s">
        <v>739</v>
      </c>
      <c r="E51" s="556"/>
      <c r="F51" s="718"/>
      <c r="G51" s="556">
        <f t="shared" si="2"/>
        <v>0</v>
      </c>
      <c r="H51" s="361"/>
      <c r="I51" s="720"/>
    </row>
    <row r="52" spans="1:9" s="1297" customFormat="1" ht="24" x14ac:dyDescent="0.2">
      <c r="A52" s="1294"/>
      <c r="B52" s="1295"/>
      <c r="C52" s="666" t="s">
        <v>574</v>
      </c>
      <c r="D52" s="606" t="s">
        <v>740</v>
      </c>
      <c r="E52" s="556"/>
      <c r="F52" s="718">
        <v>150</v>
      </c>
      <c r="G52" s="556">
        <f t="shared" si="2"/>
        <v>150</v>
      </c>
      <c r="H52" s="1296"/>
      <c r="I52" s="726"/>
    </row>
    <row r="53" spans="1:9" s="7" customFormat="1" x14ac:dyDescent="0.2">
      <c r="A53" s="97"/>
      <c r="B53" s="661"/>
      <c r="C53" s="666" t="s">
        <v>106</v>
      </c>
      <c r="D53" s="555" t="s">
        <v>744</v>
      </c>
      <c r="E53" s="556"/>
      <c r="F53" s="718">
        <v>200</v>
      </c>
      <c r="G53" s="556">
        <f t="shared" si="2"/>
        <v>200</v>
      </c>
      <c r="H53" s="361"/>
      <c r="I53" s="720"/>
    </row>
    <row r="54" spans="1:9" s="1297" customFormat="1" ht="18.75" customHeight="1" x14ac:dyDescent="0.2">
      <c r="A54" s="1294"/>
      <c r="B54" s="1295"/>
      <c r="C54" s="666" t="s">
        <v>107</v>
      </c>
      <c r="D54" s="606" t="s">
        <v>851</v>
      </c>
      <c r="E54" s="556"/>
      <c r="F54" s="718"/>
      <c r="G54" s="556">
        <f t="shared" si="2"/>
        <v>0</v>
      </c>
      <c r="H54" s="1296"/>
      <c r="I54" s="726"/>
    </row>
    <row r="55" spans="1:9" s="7" customFormat="1" ht="15" customHeight="1" x14ac:dyDescent="0.2">
      <c r="A55" s="97"/>
      <c r="B55" s="661"/>
      <c r="C55" s="666" t="s">
        <v>108</v>
      </c>
      <c r="D55" s="555" t="s">
        <v>1030</v>
      </c>
      <c r="E55" s="556"/>
      <c r="F55" s="718">
        <v>2460</v>
      </c>
      <c r="G55" s="556">
        <f t="shared" si="2"/>
        <v>2460</v>
      </c>
      <c r="H55" s="361"/>
      <c r="I55" s="720"/>
    </row>
    <row r="56" spans="1:9" s="7" customFormat="1" ht="15" customHeight="1" x14ac:dyDescent="0.2">
      <c r="A56" s="97"/>
      <c r="B56" s="661"/>
      <c r="C56" s="666" t="s">
        <v>111</v>
      </c>
      <c r="D56" s="555" t="s">
        <v>826</v>
      </c>
      <c r="E56" s="556"/>
      <c r="F56" s="718"/>
      <c r="G56" s="556">
        <f t="shared" si="2"/>
        <v>0</v>
      </c>
      <c r="H56" s="361"/>
      <c r="I56" s="720"/>
    </row>
    <row r="57" spans="1:9" s="7" customFormat="1" ht="15" customHeight="1" x14ac:dyDescent="0.2">
      <c r="A57" s="97"/>
      <c r="B57" s="661"/>
      <c r="C57" s="666" t="s">
        <v>114</v>
      </c>
      <c r="D57" s="555" t="s">
        <v>931</v>
      </c>
      <c r="E57" s="556"/>
      <c r="F57" s="718"/>
      <c r="G57" s="556">
        <f t="shared" si="2"/>
        <v>0</v>
      </c>
      <c r="H57" s="361"/>
      <c r="I57" s="720"/>
    </row>
    <row r="58" spans="1:9" s="7" customFormat="1" ht="15" customHeight="1" x14ac:dyDescent="0.2">
      <c r="A58" s="97"/>
      <c r="B58" s="661"/>
      <c r="C58" s="666" t="s">
        <v>115</v>
      </c>
      <c r="D58" s="555" t="s">
        <v>932</v>
      </c>
      <c r="E58" s="556"/>
      <c r="F58" s="718"/>
      <c r="G58" s="556">
        <f t="shared" si="2"/>
        <v>0</v>
      </c>
      <c r="H58" s="361"/>
      <c r="I58" s="720"/>
    </row>
    <row r="59" spans="1:9" s="7" customFormat="1" ht="15" customHeight="1" x14ac:dyDescent="0.2">
      <c r="A59" s="97"/>
      <c r="B59" s="661"/>
      <c r="C59" s="666" t="s">
        <v>116</v>
      </c>
      <c r="D59" s="555" t="s">
        <v>933</v>
      </c>
      <c r="E59" s="556"/>
      <c r="F59" s="718"/>
      <c r="G59" s="556">
        <f t="shared" si="2"/>
        <v>0</v>
      </c>
      <c r="H59" s="361"/>
      <c r="I59" s="720"/>
    </row>
    <row r="60" spans="1:9" s="7" customFormat="1" ht="15" customHeight="1" x14ac:dyDescent="0.2">
      <c r="A60" s="97"/>
      <c r="B60" s="661"/>
      <c r="C60" s="666" t="s">
        <v>117</v>
      </c>
      <c r="D60" s="555" t="s">
        <v>934</v>
      </c>
      <c r="E60" s="556"/>
      <c r="F60" s="718"/>
      <c r="G60" s="556">
        <f t="shared" si="2"/>
        <v>0</v>
      </c>
      <c r="H60" s="361"/>
      <c r="I60" s="720"/>
    </row>
    <row r="61" spans="1:9" s="7" customFormat="1" ht="15" customHeight="1" x14ac:dyDescent="0.2">
      <c r="A61" s="97"/>
      <c r="B61" s="661"/>
      <c r="C61" s="666" t="s">
        <v>120</v>
      </c>
      <c r="D61" s="555" t="s">
        <v>1250</v>
      </c>
      <c r="E61" s="556"/>
      <c r="F61" s="718">
        <v>300</v>
      </c>
      <c r="G61" s="556">
        <f t="shared" si="2"/>
        <v>300</v>
      </c>
      <c r="H61" s="361"/>
      <c r="I61" s="720"/>
    </row>
    <row r="62" spans="1:9" s="7" customFormat="1" ht="12.75" thickBot="1" x14ac:dyDescent="0.25">
      <c r="A62" s="97"/>
      <c r="B62" s="661"/>
      <c r="C62" s="666" t="s">
        <v>123</v>
      </c>
      <c r="D62" s="532" t="s">
        <v>730</v>
      </c>
      <c r="E62" s="535"/>
      <c r="F62" s="747">
        <v>0</v>
      </c>
      <c r="G62" s="535">
        <f>SUM(E62:F62)</f>
        <v>0</v>
      </c>
      <c r="H62" s="361"/>
      <c r="I62" s="720"/>
    </row>
    <row r="63" spans="1:9" s="7" customFormat="1" ht="12.75" thickBot="1" x14ac:dyDescent="0.25">
      <c r="A63" s="97"/>
      <c r="B63" s="663"/>
      <c r="C63" s="1142" t="s">
        <v>126</v>
      </c>
      <c r="D63" s="593" t="s">
        <v>398</v>
      </c>
      <c r="E63" s="746">
        <f>SUM(E28:E62)</f>
        <v>28006</v>
      </c>
      <c r="F63" s="749">
        <f>SUM(F32:F62)</f>
        <v>87540</v>
      </c>
      <c r="G63" s="750">
        <f>SUM(G28:G62)</f>
        <v>115546</v>
      </c>
      <c r="H63" s="501"/>
    </row>
    <row r="64" spans="1:9" ht="12.75" thickBot="1" x14ac:dyDescent="0.25">
      <c r="B64" s="660"/>
      <c r="C64" s="666"/>
      <c r="D64" s="529"/>
      <c r="E64" s="386"/>
      <c r="F64" s="95"/>
      <c r="G64" s="694"/>
      <c r="H64" s="362"/>
    </row>
    <row r="65" spans="2:12" ht="12.75" thickBot="1" x14ac:dyDescent="0.25">
      <c r="B65" s="662"/>
      <c r="C65" s="1142" t="s">
        <v>127</v>
      </c>
      <c r="D65" s="667" t="s">
        <v>769</v>
      </c>
      <c r="E65" s="751">
        <f>E26+E63</f>
        <v>29757</v>
      </c>
      <c r="F65" s="751">
        <f>F26+F63</f>
        <v>145182</v>
      </c>
      <c r="G65" s="752">
        <f>G26+G63</f>
        <v>174939</v>
      </c>
    </row>
    <row r="66" spans="2:12" x14ac:dyDescent="0.2">
      <c r="B66" s="660"/>
      <c r="C66" s="666"/>
      <c r="D66" s="649"/>
      <c r="E66" s="986"/>
      <c r="F66" s="986"/>
      <c r="G66" s="695"/>
      <c r="H66" s="362"/>
    </row>
    <row r="67" spans="2:12" x14ac:dyDescent="0.2">
      <c r="B67" s="660"/>
      <c r="C67" s="666"/>
      <c r="D67" s="647" t="s">
        <v>271</v>
      </c>
      <c r="E67" s="386"/>
      <c r="F67" s="386"/>
      <c r="G67" s="694"/>
    </row>
    <row r="68" spans="2:12" x14ac:dyDescent="0.2">
      <c r="B68" s="660"/>
      <c r="C68" s="1149" t="s">
        <v>130</v>
      </c>
      <c r="D68" s="648" t="s">
        <v>395</v>
      </c>
      <c r="E68" s="386">
        <v>0</v>
      </c>
      <c r="F68" s="386">
        <v>0</v>
      </c>
      <c r="G68" s="386">
        <v>0</v>
      </c>
    </row>
    <row r="69" spans="2:12" ht="12.75" thickBot="1" x14ac:dyDescent="0.25">
      <c r="B69" s="660"/>
      <c r="C69" s="666"/>
      <c r="D69" s="649"/>
      <c r="E69" s="386"/>
      <c r="F69" s="386"/>
      <c r="G69" s="694"/>
    </row>
    <row r="70" spans="2:12" ht="12.75" thickBot="1" x14ac:dyDescent="0.25">
      <c r="B70" s="662"/>
      <c r="C70" s="1142" t="s">
        <v>131</v>
      </c>
      <c r="D70" s="650" t="s">
        <v>771</v>
      </c>
      <c r="E70" s="746">
        <f>SUM(E68)</f>
        <v>0</v>
      </c>
      <c r="F70" s="746">
        <f>SUM(F68)</f>
        <v>0</v>
      </c>
      <c r="G70" s="749">
        <f>E70+F70</f>
        <v>0</v>
      </c>
      <c r="H70" s="654"/>
    </row>
    <row r="71" spans="2:12" x14ac:dyDescent="0.2">
      <c r="B71" s="660"/>
      <c r="C71" s="666"/>
      <c r="D71" s="651"/>
      <c r="E71" s="630"/>
      <c r="F71" s="630"/>
      <c r="G71" s="630"/>
    </row>
    <row r="72" spans="2:12" x14ac:dyDescent="0.2">
      <c r="B72" s="660"/>
      <c r="C72" s="666"/>
      <c r="D72" s="1442" t="s">
        <v>911</v>
      </c>
      <c r="E72" s="630"/>
      <c r="F72" s="630"/>
      <c r="G72" s="630"/>
    </row>
    <row r="73" spans="2:12" x14ac:dyDescent="0.2">
      <c r="B73" s="660"/>
      <c r="C73" s="666"/>
      <c r="D73" s="651"/>
      <c r="E73" s="630"/>
      <c r="F73" s="630"/>
      <c r="G73" s="630"/>
    </row>
    <row r="74" spans="2:12" ht="12.75" x14ac:dyDescent="0.2">
      <c r="B74" s="660"/>
      <c r="C74" s="1443" t="s">
        <v>132</v>
      </c>
      <c r="D74" s="1444" t="s">
        <v>1251</v>
      </c>
      <c r="E74" s="986">
        <v>13848</v>
      </c>
      <c r="F74" s="386">
        <v>0</v>
      </c>
      <c r="G74" s="386">
        <f>E74+F74</f>
        <v>13848</v>
      </c>
    </row>
    <row r="75" spans="2:12" x14ac:dyDescent="0.2">
      <c r="B75" s="660"/>
      <c r="C75" s="1149" t="s">
        <v>133</v>
      </c>
      <c r="D75" s="648" t="s">
        <v>397</v>
      </c>
      <c r="E75" s="630">
        <f>E74</f>
        <v>13848</v>
      </c>
      <c r="F75" s="630">
        <f>F74</f>
        <v>0</v>
      </c>
      <c r="G75" s="630">
        <f>E75+F75</f>
        <v>13848</v>
      </c>
      <c r="L75" s="592"/>
    </row>
    <row r="76" spans="2:12" ht="12.75" thickBot="1" x14ac:dyDescent="0.25">
      <c r="B76" s="660"/>
      <c r="C76" s="666"/>
      <c r="D76" s="653"/>
      <c r="E76" s="386"/>
      <c r="F76" s="386"/>
      <c r="G76" s="386"/>
    </row>
    <row r="77" spans="2:12" ht="12.75" thickBot="1" x14ac:dyDescent="0.25">
      <c r="B77" s="662"/>
      <c r="C77" s="1148" t="s">
        <v>134</v>
      </c>
      <c r="D77" s="667" t="s">
        <v>827</v>
      </c>
      <c r="E77" s="746">
        <f>E75</f>
        <v>13848</v>
      </c>
      <c r="F77" s="746">
        <f>F75</f>
        <v>0</v>
      </c>
      <c r="G77" s="749">
        <f>E77+F77</f>
        <v>13848</v>
      </c>
    </row>
    <row r="78" spans="2:12" ht="12.75" thickBot="1" x14ac:dyDescent="0.25">
      <c r="B78" s="660"/>
      <c r="C78" s="918"/>
      <c r="D78" s="648"/>
      <c r="E78" s="630"/>
      <c r="F78" s="630"/>
      <c r="G78" s="630"/>
    </row>
    <row r="79" spans="2:12" ht="12.75" thickBot="1" x14ac:dyDescent="0.25">
      <c r="B79" s="662"/>
      <c r="C79" s="1147" t="s">
        <v>136</v>
      </c>
      <c r="D79" s="652" t="s">
        <v>1252</v>
      </c>
      <c r="E79" s="746">
        <f>E70+E77</f>
        <v>13848</v>
      </c>
      <c r="F79" s="746">
        <f>F70+F77</f>
        <v>0</v>
      </c>
      <c r="G79" s="749">
        <f>G70+G77</f>
        <v>13848</v>
      </c>
    </row>
    <row r="80" spans="2:12" x14ac:dyDescent="0.2">
      <c r="B80" s="660"/>
      <c r="C80" s="919"/>
      <c r="D80" s="594"/>
      <c r="E80" s="630"/>
      <c r="F80" s="630"/>
      <c r="G80" s="696"/>
      <c r="H80" s="362"/>
    </row>
    <row r="81" spans="2:9" ht="24" x14ac:dyDescent="0.2">
      <c r="B81" s="660"/>
      <c r="C81" s="1146" t="s">
        <v>139</v>
      </c>
      <c r="D81" s="648" t="s">
        <v>772</v>
      </c>
      <c r="E81" s="753">
        <f>E26+E70</f>
        <v>1751</v>
      </c>
      <c r="F81" s="753">
        <f>F26+F70</f>
        <v>57642</v>
      </c>
      <c r="G81" s="753">
        <f>G26+G70</f>
        <v>59393</v>
      </c>
    </row>
    <row r="82" spans="2:9" ht="24" x14ac:dyDescent="0.2">
      <c r="B82" s="660"/>
      <c r="C82" s="1146" t="s">
        <v>141</v>
      </c>
      <c r="D82" s="648" t="s">
        <v>773</v>
      </c>
      <c r="E82" s="753">
        <f>E63+E77</f>
        <v>41854</v>
      </c>
      <c r="F82" s="753">
        <f>F63+F77</f>
        <v>87540</v>
      </c>
      <c r="G82" s="753">
        <f>G63+G77</f>
        <v>129394</v>
      </c>
    </row>
    <row r="83" spans="2:9" ht="12.75" thickBot="1" x14ac:dyDescent="0.25">
      <c r="B83" s="660"/>
      <c r="C83" s="919"/>
      <c r="D83" s="649"/>
      <c r="E83" s="386"/>
      <c r="F83" s="386"/>
      <c r="G83" s="694"/>
    </row>
    <row r="84" spans="2:9" ht="12.75" thickBot="1" x14ac:dyDescent="0.25">
      <c r="B84" s="662"/>
      <c r="C84" s="1145" t="s">
        <v>142</v>
      </c>
      <c r="D84" s="1144" t="s">
        <v>770</v>
      </c>
      <c r="E84" s="751">
        <f>E65+E79</f>
        <v>43605</v>
      </c>
      <c r="F84" s="751">
        <f>F65+F79</f>
        <v>145182</v>
      </c>
      <c r="G84" s="754">
        <f>G65+G79</f>
        <v>188787</v>
      </c>
    </row>
    <row r="85" spans="2:9" x14ac:dyDescent="0.2">
      <c r="I85" s="592"/>
    </row>
    <row r="88" spans="2:9" x14ac:dyDescent="0.2">
      <c r="H88" s="717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honeticPr fontId="33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1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T133"/>
  <sheetViews>
    <sheetView workbookViewId="0">
      <pane xSplit="3" ySplit="9" topLeftCell="D34" activePane="bottomRight" state="frozen"/>
      <selection activeCell="B65" sqref="B65"/>
      <selection pane="topRight" activeCell="B65" sqref="B65"/>
      <selection pane="bottomLeft" activeCell="B65" sqref="B65"/>
      <selection pane="bottomRight" activeCell="B1" sqref="B1:I1"/>
    </sheetView>
  </sheetViews>
  <sheetFormatPr defaultColWidth="9.140625" defaultRowHeight="14.1" customHeight="1" x14ac:dyDescent="0.2"/>
  <cols>
    <col min="1" max="1" width="1.28515625" style="42" customWidth="1"/>
    <col min="2" max="2" width="5.140625" style="179" customWidth="1"/>
    <col min="3" max="3" width="41.42578125" style="187" customWidth="1"/>
    <col min="4" max="4" width="9.85546875" style="43" customWidth="1"/>
    <col min="5" max="5" width="8.7109375" style="43" customWidth="1"/>
    <col min="6" max="6" width="7.85546875" style="43" customWidth="1"/>
    <col min="7" max="7" width="8.42578125" style="56" customWidth="1"/>
    <col min="8" max="8" width="9.85546875" style="71" customWidth="1"/>
    <col min="9" max="9" width="7.28515625" style="71" customWidth="1"/>
    <col min="10" max="10" width="66.140625" style="42" customWidth="1"/>
    <col min="11" max="11" width="7.5703125" style="42" customWidth="1"/>
    <col min="12" max="12" width="8.28515625" style="42" customWidth="1"/>
    <col min="13" max="16384" width="9.140625" style="42"/>
  </cols>
  <sheetData>
    <row r="1" spans="1:10" ht="12.75" customHeight="1" x14ac:dyDescent="0.2">
      <c r="B1" s="1532" t="s">
        <v>1276</v>
      </c>
      <c r="C1" s="1532"/>
      <c r="D1" s="1532"/>
      <c r="E1" s="1532"/>
      <c r="F1" s="1532"/>
      <c r="G1" s="1532"/>
      <c r="H1" s="1501"/>
      <c r="I1" s="1501"/>
    </row>
    <row r="2" spans="1:10" ht="14.1" customHeight="1" x14ac:dyDescent="0.2">
      <c r="B2" s="1533" t="s">
        <v>73</v>
      </c>
      <c r="C2" s="1533"/>
      <c r="D2" s="1533"/>
      <c r="E2" s="1533"/>
      <c r="F2" s="1533"/>
      <c r="G2" s="1533"/>
      <c r="H2" s="1501"/>
      <c r="I2" s="1501"/>
    </row>
    <row r="3" spans="1:10" ht="14.1" customHeight="1" x14ac:dyDescent="0.2">
      <c r="B3" s="188"/>
      <c r="C3" s="1544" t="s">
        <v>1014</v>
      </c>
      <c r="D3" s="1544"/>
      <c r="E3" s="1544"/>
      <c r="F3" s="1544"/>
      <c r="G3" s="1544"/>
      <c r="H3" s="1544"/>
      <c r="I3" s="1544"/>
    </row>
    <row r="4" spans="1:10" ht="14.25" customHeight="1" thickBot="1" x14ac:dyDescent="0.25">
      <c r="B4" s="1536" t="s">
        <v>246</v>
      </c>
      <c r="C4" s="1536"/>
      <c r="D4" s="1536"/>
      <c r="E4" s="1536"/>
      <c r="F4" s="1536"/>
      <c r="G4" s="1536"/>
      <c r="H4" s="1537"/>
      <c r="I4" s="1537"/>
    </row>
    <row r="5" spans="1:10" ht="24" customHeight="1" thickBot="1" x14ac:dyDescent="0.25">
      <c r="B5" s="1538" t="s">
        <v>410</v>
      </c>
      <c r="C5" s="185" t="s">
        <v>54</v>
      </c>
      <c r="D5" s="45" t="s">
        <v>55</v>
      </c>
      <c r="E5" s="45" t="s">
        <v>56</v>
      </c>
      <c r="F5" s="45" t="s">
        <v>57</v>
      </c>
      <c r="G5" s="46" t="s">
        <v>411</v>
      </c>
      <c r="H5" s="46" t="s">
        <v>412</v>
      </c>
      <c r="I5" s="342" t="s">
        <v>413</v>
      </c>
    </row>
    <row r="6" spans="1:10" ht="1.9" hidden="1" customHeight="1" thickBot="1" x14ac:dyDescent="0.25">
      <c r="B6" s="1538"/>
      <c r="C6" s="186"/>
      <c r="D6" s="91"/>
      <c r="E6" s="91"/>
      <c r="F6" s="91"/>
      <c r="G6" s="92"/>
    </row>
    <row r="7" spans="1:10" s="160" customFormat="1" ht="23.25" customHeight="1" thickBot="1" x14ac:dyDescent="0.25">
      <c r="B7" s="1538"/>
      <c r="C7" s="186"/>
      <c r="D7" s="91"/>
      <c r="E7" s="1545" t="s">
        <v>259</v>
      </c>
      <c r="F7" s="1546"/>
      <c r="G7" s="1547"/>
      <c r="H7" s="1534" t="s">
        <v>1012</v>
      </c>
      <c r="I7" s="1535"/>
    </row>
    <row r="8" spans="1:10" s="41" customFormat="1" ht="30.75" customHeight="1" thickBot="1" x14ac:dyDescent="0.25">
      <c r="B8" s="1538"/>
      <c r="C8" s="1539" t="s">
        <v>78</v>
      </c>
      <c r="D8" s="1539" t="s">
        <v>414</v>
      </c>
      <c r="E8" s="1548" t="s">
        <v>415</v>
      </c>
      <c r="F8" s="1548" t="s">
        <v>416</v>
      </c>
      <c r="G8" s="1541" t="s">
        <v>417</v>
      </c>
      <c r="H8" s="1540" t="s">
        <v>59</v>
      </c>
      <c r="I8" s="1542" t="s">
        <v>60</v>
      </c>
    </row>
    <row r="9" spans="1:10" s="41" customFormat="1" ht="41.25" customHeight="1" thickBot="1" x14ac:dyDescent="0.25">
      <c r="B9" s="1538"/>
      <c r="C9" s="1539"/>
      <c r="D9" s="1539"/>
      <c r="E9" s="1548"/>
      <c r="F9" s="1548"/>
      <c r="G9" s="1541"/>
      <c r="H9" s="1541"/>
      <c r="I9" s="1543"/>
    </row>
    <row r="10" spans="1:10" ht="14.1" customHeight="1" x14ac:dyDescent="0.2">
      <c r="A10" s="684"/>
      <c r="B10" s="668"/>
      <c r="C10" s="47" t="s">
        <v>73</v>
      </c>
      <c r="D10" s="48"/>
      <c r="E10" s="48"/>
      <c r="F10" s="48"/>
      <c r="G10" s="49"/>
      <c r="I10" s="902"/>
      <c r="J10" s="363"/>
    </row>
    <row r="11" spans="1:10" ht="14.1" customHeight="1" x14ac:dyDescent="0.2">
      <c r="A11" s="684"/>
      <c r="B11" s="669"/>
      <c r="C11" s="47"/>
      <c r="D11" s="48"/>
      <c r="E11" s="48"/>
      <c r="F11" s="48"/>
      <c r="G11" s="49"/>
      <c r="I11" s="903"/>
      <c r="J11" s="363"/>
    </row>
    <row r="12" spans="1:10" ht="14.1" customHeight="1" x14ac:dyDescent="0.2">
      <c r="A12" s="684"/>
      <c r="B12" s="670" t="s">
        <v>418</v>
      </c>
      <c r="C12" s="47" t="s">
        <v>419</v>
      </c>
      <c r="D12" s="48"/>
      <c r="E12" s="48"/>
      <c r="F12" s="48"/>
      <c r="G12" s="49"/>
      <c r="I12" s="903"/>
      <c r="J12" s="363"/>
    </row>
    <row r="13" spans="1:10" ht="25.5" customHeight="1" x14ac:dyDescent="0.2">
      <c r="A13" s="684"/>
      <c r="B13" s="671" t="s">
        <v>420</v>
      </c>
      <c r="C13" s="67" t="s">
        <v>936</v>
      </c>
      <c r="D13" s="314" t="s">
        <v>421</v>
      </c>
      <c r="E13" s="83">
        <v>6693</v>
      </c>
      <c r="F13" s="83">
        <v>1808</v>
      </c>
      <c r="G13" s="65">
        <f t="shared" ref="G13:G14" si="0">E13+F13</f>
        <v>8501</v>
      </c>
      <c r="H13" s="44">
        <v>8501</v>
      </c>
      <c r="I13" s="903"/>
      <c r="J13" s="984"/>
    </row>
    <row r="14" spans="1:10" ht="15" customHeight="1" x14ac:dyDescent="0.2">
      <c r="A14" s="684"/>
      <c r="B14" s="671" t="s">
        <v>428</v>
      </c>
      <c r="C14" s="67" t="s">
        <v>1223</v>
      </c>
      <c r="D14" s="314" t="s">
        <v>252</v>
      </c>
      <c r="E14" s="83">
        <v>64</v>
      </c>
      <c r="F14" s="83">
        <v>18</v>
      </c>
      <c r="G14" s="65">
        <f t="shared" si="0"/>
        <v>82</v>
      </c>
      <c r="H14" s="44">
        <v>82</v>
      </c>
      <c r="I14" s="903"/>
      <c r="J14" s="984"/>
    </row>
    <row r="15" spans="1:10" s="59" customFormat="1" ht="10.5" customHeight="1" thickBot="1" x14ac:dyDescent="0.25">
      <c r="A15" s="685"/>
      <c r="B15" s="671"/>
      <c r="C15" s="50"/>
      <c r="D15" s="468"/>
      <c r="E15" s="83"/>
      <c r="F15" s="83"/>
      <c r="G15" s="65"/>
      <c r="H15" s="44"/>
      <c r="I15" s="640"/>
      <c r="J15" s="364"/>
    </row>
    <row r="16" spans="1:10" s="59" customFormat="1" ht="15" customHeight="1" thickBot="1" x14ac:dyDescent="0.25">
      <c r="A16" s="685"/>
      <c r="B16" s="683"/>
      <c r="C16" s="51" t="s">
        <v>422</v>
      </c>
      <c r="D16" s="52"/>
      <c r="E16" s="481">
        <f>SUM(E13:E14)</f>
        <v>6757</v>
      </c>
      <c r="F16" s="481">
        <f>SUM(F13:F14)</f>
        <v>1826</v>
      </c>
      <c r="G16" s="481">
        <f>SUM(G13:G14)</f>
        <v>8583</v>
      </c>
      <c r="H16" s="481">
        <f>SUM(H13:H14)</f>
        <v>8583</v>
      </c>
      <c r="I16" s="1391">
        <f>SUM(I13:I14)</f>
        <v>0</v>
      </c>
      <c r="J16" s="366"/>
    </row>
    <row r="17" spans="1:13" ht="14.1" customHeight="1" x14ac:dyDescent="0.2">
      <c r="A17" s="684"/>
      <c r="B17" s="672"/>
      <c r="C17" s="50"/>
      <c r="D17" s="48"/>
      <c r="E17" s="711"/>
      <c r="F17" s="711"/>
      <c r="G17" s="706"/>
      <c r="H17" s="712"/>
      <c r="I17" s="903"/>
      <c r="J17" s="363"/>
    </row>
    <row r="18" spans="1:13" ht="15" customHeight="1" x14ac:dyDescent="0.2">
      <c r="A18" s="684"/>
      <c r="B18" s="672" t="s">
        <v>423</v>
      </c>
      <c r="C18" s="47" t="s">
        <v>424</v>
      </c>
      <c r="D18" s="48"/>
      <c r="E18" s="711"/>
      <c r="F18" s="711"/>
      <c r="G18" s="706"/>
      <c r="H18" s="711"/>
      <c r="I18" s="903"/>
      <c r="J18" s="363"/>
      <c r="L18" s="913"/>
    </row>
    <row r="19" spans="1:13" ht="15" customHeight="1" x14ac:dyDescent="0.2">
      <c r="A19" s="684"/>
      <c r="B19" s="669" t="s">
        <v>420</v>
      </c>
      <c r="C19" s="67" t="s">
        <v>828</v>
      </c>
      <c r="D19" s="314" t="s">
        <v>421</v>
      </c>
      <c r="E19" s="83">
        <v>4500</v>
      </c>
      <c r="F19" s="83">
        <v>1215</v>
      </c>
      <c r="G19" s="65">
        <f t="shared" ref="G19:G20" si="1">E19+F19</f>
        <v>5715</v>
      </c>
      <c r="H19" s="655">
        <f>G19</f>
        <v>5715</v>
      </c>
      <c r="I19" s="1387"/>
      <c r="J19" s="363"/>
      <c r="L19" s="913"/>
      <c r="M19" s="913"/>
    </row>
    <row r="20" spans="1:13" s="1419" customFormat="1" ht="25.5" customHeight="1" x14ac:dyDescent="0.2">
      <c r="A20" s="1415"/>
      <c r="B20" s="669" t="s">
        <v>428</v>
      </c>
      <c r="C20" s="1414" t="s">
        <v>1256</v>
      </c>
      <c r="D20" s="314" t="s">
        <v>252</v>
      </c>
      <c r="E20" s="1421">
        <v>32478</v>
      </c>
      <c r="F20" s="1421">
        <v>8851</v>
      </c>
      <c r="G20" s="469">
        <f t="shared" si="1"/>
        <v>41329</v>
      </c>
      <c r="H20" s="1416">
        <v>41329</v>
      </c>
      <c r="I20" s="1417"/>
      <c r="J20" s="1418"/>
      <c r="L20" s="1420"/>
      <c r="M20" s="1420"/>
    </row>
    <row r="21" spans="1:13" ht="13.5" customHeight="1" thickBot="1" x14ac:dyDescent="0.25">
      <c r="A21" s="684"/>
      <c r="B21" s="669"/>
      <c r="C21" s="67"/>
      <c r="D21" s="48"/>
      <c r="E21" s="711"/>
      <c r="F21" s="711"/>
      <c r="G21" s="706"/>
      <c r="H21" s="958"/>
      <c r="I21" s="1118"/>
      <c r="J21" s="470"/>
      <c r="L21" s="913"/>
      <c r="M21" s="913"/>
    </row>
    <row r="22" spans="1:13" ht="12" customHeight="1" thickBot="1" x14ac:dyDescent="0.25">
      <c r="A22" s="684"/>
      <c r="B22" s="673"/>
      <c r="C22" s="315" t="s">
        <v>425</v>
      </c>
      <c r="D22" s="99"/>
      <c r="E22" s="482">
        <f>SUM(E19:E21)</f>
        <v>36978</v>
      </c>
      <c r="F22" s="482">
        <f>SUM(F19:F21)</f>
        <v>10066</v>
      </c>
      <c r="G22" s="482">
        <f>SUM(G19:G21)</f>
        <v>47044</v>
      </c>
      <c r="H22" s="482">
        <f>SUM(H19:H21)</f>
        <v>47044</v>
      </c>
      <c r="I22" s="1396">
        <f>SUM(I19:I19)</f>
        <v>0</v>
      </c>
      <c r="J22" s="363"/>
      <c r="L22" s="913"/>
      <c r="M22" s="913"/>
    </row>
    <row r="23" spans="1:13" ht="12" customHeight="1" x14ac:dyDescent="0.2">
      <c r="A23" s="684"/>
      <c r="B23" s="674"/>
      <c r="C23" s="53"/>
      <c r="D23" s="48"/>
      <c r="E23" s="711"/>
      <c r="F23" s="711"/>
      <c r="G23" s="706"/>
      <c r="H23" s="1388"/>
      <c r="I23" s="1389"/>
      <c r="J23" s="363"/>
      <c r="L23" s="913"/>
      <c r="M23" s="913"/>
    </row>
    <row r="24" spans="1:13" ht="15.75" customHeight="1" x14ac:dyDescent="0.2">
      <c r="A24" s="684"/>
      <c r="B24" s="675" t="s">
        <v>426</v>
      </c>
      <c r="C24" s="58" t="s">
        <v>427</v>
      </c>
      <c r="D24" s="55"/>
      <c r="E24" s="711"/>
      <c r="F24" s="711"/>
      <c r="G24" s="706"/>
      <c r="H24" s="711"/>
      <c r="I24" s="903"/>
      <c r="J24" s="363"/>
      <c r="L24" s="913"/>
      <c r="M24" s="913"/>
    </row>
    <row r="25" spans="1:13" s="59" customFormat="1" ht="27" customHeight="1" x14ac:dyDescent="0.2">
      <c r="A25" s="685"/>
      <c r="B25" s="676" t="s">
        <v>795</v>
      </c>
      <c r="C25" s="54" t="s">
        <v>860</v>
      </c>
      <c r="D25" s="314" t="s">
        <v>421</v>
      </c>
      <c r="E25" s="468">
        <v>341851</v>
      </c>
      <c r="F25" s="468">
        <v>303</v>
      </c>
      <c r="G25" s="469">
        <f>E25+F25</f>
        <v>342154</v>
      </c>
      <c r="H25" s="468">
        <f t="shared" ref="H25" si="2">G25</f>
        <v>342154</v>
      </c>
      <c r="I25" s="908"/>
      <c r="J25" s="366"/>
      <c r="L25" s="912"/>
      <c r="M25" s="912"/>
    </row>
    <row r="26" spans="1:13" s="59" customFormat="1" ht="27" customHeight="1" x14ac:dyDescent="0.2">
      <c r="A26" s="685"/>
      <c r="B26" s="676" t="s">
        <v>796</v>
      </c>
      <c r="C26" s="54" t="s">
        <v>861</v>
      </c>
      <c r="D26" s="314" t="s">
        <v>421</v>
      </c>
      <c r="E26" s="468">
        <v>168802</v>
      </c>
      <c r="F26" s="468">
        <v>216</v>
      </c>
      <c r="G26" s="469">
        <f>E26+F26</f>
        <v>169018</v>
      </c>
      <c r="H26" s="468">
        <f>G26</f>
        <v>169018</v>
      </c>
      <c r="I26" s="908"/>
      <c r="J26" s="366"/>
      <c r="L26" s="912"/>
      <c r="M26" s="912"/>
    </row>
    <row r="27" spans="1:13" s="59" customFormat="1" ht="26.25" customHeight="1" x14ac:dyDescent="0.2">
      <c r="A27" s="685"/>
      <c r="B27" s="676" t="s">
        <v>853</v>
      </c>
      <c r="C27" s="54" t="s">
        <v>859</v>
      </c>
      <c r="D27" s="468" t="s">
        <v>421</v>
      </c>
      <c r="E27" s="468">
        <v>9213</v>
      </c>
      <c r="F27" s="468">
        <v>2488</v>
      </c>
      <c r="G27" s="469">
        <f>E27+F27</f>
        <v>11701</v>
      </c>
      <c r="H27" s="468">
        <f>G27</f>
        <v>11701</v>
      </c>
      <c r="I27" s="908"/>
      <c r="J27" s="364"/>
      <c r="L27" s="912"/>
      <c r="M27" s="912"/>
    </row>
    <row r="28" spans="1:13" s="59" customFormat="1" ht="27.75" customHeight="1" x14ac:dyDescent="0.2">
      <c r="A28" s="685"/>
      <c r="B28" s="676" t="s">
        <v>858</v>
      </c>
      <c r="C28" s="54" t="s">
        <v>867</v>
      </c>
      <c r="D28" s="314" t="s">
        <v>421</v>
      </c>
      <c r="E28" s="468">
        <v>2395</v>
      </c>
      <c r="F28" s="468">
        <v>449</v>
      </c>
      <c r="G28" s="469">
        <f>E28+F28</f>
        <v>2844</v>
      </c>
      <c r="H28" s="468">
        <f>G28</f>
        <v>2844</v>
      </c>
      <c r="I28" s="908"/>
      <c r="J28" s="364"/>
      <c r="L28" s="912"/>
      <c r="M28" s="912"/>
    </row>
    <row r="29" spans="1:13" s="59" customFormat="1" ht="27" customHeight="1" x14ac:dyDescent="0.2">
      <c r="A29" s="685"/>
      <c r="B29" s="676" t="s">
        <v>428</v>
      </c>
      <c r="C29" s="447" t="s">
        <v>849</v>
      </c>
      <c r="D29" s="314" t="s">
        <v>421</v>
      </c>
      <c r="E29" s="468">
        <v>13386</v>
      </c>
      <c r="F29" s="468">
        <v>3614</v>
      </c>
      <c r="G29" s="469">
        <f t="shared" ref="G29:G31" si="3">E29+F29</f>
        <v>17000</v>
      </c>
      <c r="H29" s="468">
        <f>G29</f>
        <v>17000</v>
      </c>
      <c r="I29" s="1390"/>
      <c r="J29" s="996"/>
      <c r="L29" s="912"/>
      <c r="M29" s="912"/>
    </row>
    <row r="30" spans="1:13" s="59" customFormat="1" ht="26.25" customHeight="1" x14ac:dyDescent="0.2">
      <c r="A30" s="685"/>
      <c r="B30" s="676" t="s">
        <v>429</v>
      </c>
      <c r="C30" s="447" t="s">
        <v>729</v>
      </c>
      <c r="D30" s="314" t="s">
        <v>421</v>
      </c>
      <c r="E30" s="468">
        <v>2000</v>
      </c>
      <c r="F30" s="468">
        <v>540</v>
      </c>
      <c r="G30" s="469">
        <f t="shared" ref="G30" si="4">E30+F30</f>
        <v>2540</v>
      </c>
      <c r="H30" s="468">
        <f t="shared" ref="H30" si="5">G30</f>
        <v>2540</v>
      </c>
      <c r="I30" s="644"/>
      <c r="J30" s="364"/>
      <c r="K30" s="912"/>
      <c r="L30" s="912"/>
      <c r="M30" s="912"/>
    </row>
    <row r="31" spans="1:13" s="59" customFormat="1" ht="21.75" customHeight="1" x14ac:dyDescent="0.2">
      <c r="A31" s="685"/>
      <c r="B31" s="676" t="s">
        <v>430</v>
      </c>
      <c r="C31" s="447" t="s">
        <v>692</v>
      </c>
      <c r="D31" s="314" t="s">
        <v>421</v>
      </c>
      <c r="E31" s="468">
        <v>5038</v>
      </c>
      <c r="F31" s="468">
        <v>1361</v>
      </c>
      <c r="G31" s="469">
        <f t="shared" si="3"/>
        <v>6399</v>
      </c>
      <c r="H31" s="468">
        <f t="shared" ref="H31" si="6">G31</f>
        <v>6399</v>
      </c>
      <c r="I31" s="644"/>
      <c r="J31" s="470"/>
      <c r="L31" s="912"/>
      <c r="M31" s="912"/>
    </row>
    <row r="32" spans="1:13" s="59" customFormat="1" ht="27.75" customHeight="1" x14ac:dyDescent="0.2">
      <c r="A32" s="685"/>
      <c r="B32" s="676" t="s">
        <v>431</v>
      </c>
      <c r="C32" s="557" t="s">
        <v>727</v>
      </c>
      <c r="D32" s="314" t="s">
        <v>421</v>
      </c>
      <c r="E32" s="468">
        <v>246293</v>
      </c>
      <c r="F32" s="468">
        <v>4766</v>
      </c>
      <c r="G32" s="469">
        <f t="shared" ref="G32:G38" si="7">SUM(E32:F32)</f>
        <v>251059</v>
      </c>
      <c r="H32" s="468">
        <f t="shared" ref="H32:H33" si="8">G32</f>
        <v>251059</v>
      </c>
      <c r="I32" s="644"/>
      <c r="J32" s="994"/>
      <c r="L32" s="912"/>
      <c r="M32" s="912"/>
    </row>
    <row r="33" spans="1:13" s="59" customFormat="1" ht="41.25" customHeight="1" x14ac:dyDescent="0.2">
      <c r="A33" s="685"/>
      <c r="B33" s="676" t="s">
        <v>432</v>
      </c>
      <c r="C33" s="573" t="s">
        <v>921</v>
      </c>
      <c r="D33" s="314" t="s">
        <v>421</v>
      </c>
      <c r="E33" s="468">
        <v>494410</v>
      </c>
      <c r="F33" s="468">
        <v>133489</v>
      </c>
      <c r="G33" s="469">
        <f t="shared" si="7"/>
        <v>627899</v>
      </c>
      <c r="H33" s="468">
        <f t="shared" si="8"/>
        <v>627899</v>
      </c>
      <c r="I33" s="644"/>
      <c r="J33" s="985"/>
      <c r="L33" s="912"/>
      <c r="M33" s="912"/>
    </row>
    <row r="34" spans="1:13" s="59" customFormat="1" ht="21.75" customHeight="1" x14ac:dyDescent="0.2">
      <c r="A34" s="685"/>
      <c r="B34" s="676" t="s">
        <v>433</v>
      </c>
      <c r="C34" s="573" t="s">
        <v>1032</v>
      </c>
      <c r="D34" s="468" t="s">
        <v>252</v>
      </c>
      <c r="E34" s="468">
        <v>2839</v>
      </c>
      <c r="F34" s="468"/>
      <c r="G34" s="469">
        <f t="shared" si="7"/>
        <v>2839</v>
      </c>
      <c r="H34" s="468"/>
      <c r="I34" s="644">
        <f>G34</f>
        <v>2839</v>
      </c>
      <c r="J34" s="995"/>
      <c r="L34" s="912"/>
      <c r="M34" s="912"/>
    </row>
    <row r="35" spans="1:13" s="59" customFormat="1" ht="36" customHeight="1" x14ac:dyDescent="0.2">
      <c r="A35" s="685"/>
      <c r="B35" s="676" t="s">
        <v>434</v>
      </c>
      <c r="C35" s="573" t="s">
        <v>937</v>
      </c>
      <c r="D35" s="468" t="s">
        <v>421</v>
      </c>
      <c r="E35" s="468">
        <v>77339</v>
      </c>
      <c r="F35" s="468">
        <v>20881</v>
      </c>
      <c r="G35" s="469">
        <f t="shared" si="7"/>
        <v>98220</v>
      </c>
      <c r="H35" s="468">
        <f t="shared" ref="H35:H38" si="9">G35</f>
        <v>98220</v>
      </c>
      <c r="I35" s="644"/>
      <c r="J35" s="984"/>
      <c r="L35" s="912"/>
      <c r="M35" s="912"/>
    </row>
    <row r="36" spans="1:13" s="59" customFormat="1" ht="33" customHeight="1" x14ac:dyDescent="0.2">
      <c r="A36" s="685"/>
      <c r="B36" s="676" t="s">
        <v>435</v>
      </c>
      <c r="C36" s="573" t="s">
        <v>863</v>
      </c>
      <c r="D36" s="468" t="s">
        <v>421</v>
      </c>
      <c r="E36" s="1038">
        <v>10377</v>
      </c>
      <c r="F36" s="1038"/>
      <c r="G36" s="1039">
        <f t="shared" si="7"/>
        <v>10377</v>
      </c>
      <c r="H36" s="1038">
        <f t="shared" si="9"/>
        <v>10377</v>
      </c>
      <c r="I36" s="644"/>
      <c r="J36" s="364"/>
      <c r="L36" s="912"/>
    </row>
    <row r="37" spans="1:13" s="998" customFormat="1" ht="20.25" customHeight="1" x14ac:dyDescent="0.2">
      <c r="A37" s="997"/>
      <c r="B37" s="676" t="s">
        <v>464</v>
      </c>
      <c r="C37" s="573" t="s">
        <v>922</v>
      </c>
      <c r="D37" s="468" t="s">
        <v>252</v>
      </c>
      <c r="E37" s="468">
        <v>4000</v>
      </c>
      <c r="F37" s="468">
        <v>1080</v>
      </c>
      <c r="G37" s="469">
        <f t="shared" si="7"/>
        <v>5080</v>
      </c>
      <c r="H37" s="468">
        <f t="shared" si="9"/>
        <v>5080</v>
      </c>
      <c r="I37" s="644"/>
      <c r="J37" s="996"/>
      <c r="L37" s="999"/>
    </row>
    <row r="38" spans="1:13" s="59" customFormat="1" ht="22.5" customHeight="1" x14ac:dyDescent="0.2">
      <c r="A38" s="685"/>
      <c r="B38" s="676" t="s">
        <v>465</v>
      </c>
      <c r="C38" s="573" t="s">
        <v>923</v>
      </c>
      <c r="D38" s="468" t="s">
        <v>421</v>
      </c>
      <c r="E38" s="468">
        <v>659296</v>
      </c>
      <c r="F38" s="468">
        <v>178010</v>
      </c>
      <c r="G38" s="469">
        <f t="shared" si="7"/>
        <v>837306</v>
      </c>
      <c r="H38" s="468">
        <f t="shared" si="9"/>
        <v>837306</v>
      </c>
      <c r="I38" s="644"/>
      <c r="J38" s="994"/>
      <c r="L38" s="912"/>
    </row>
    <row r="39" spans="1:13" s="59" customFormat="1" ht="32.25" customHeight="1" x14ac:dyDescent="0.2">
      <c r="A39" s="685"/>
      <c r="B39" s="676" t="s">
        <v>466</v>
      </c>
      <c r="C39" s="852" t="s">
        <v>1131</v>
      </c>
      <c r="D39" s="468" t="s">
        <v>421</v>
      </c>
      <c r="E39" s="468">
        <v>40516</v>
      </c>
      <c r="F39" s="468">
        <v>10938</v>
      </c>
      <c r="G39" s="469">
        <f>E39+F39</f>
        <v>51454</v>
      </c>
      <c r="H39" s="468">
        <v>51454</v>
      </c>
      <c r="I39" s="644"/>
      <c r="J39" s="994"/>
      <c r="L39" s="912"/>
    </row>
    <row r="40" spans="1:13" s="59" customFormat="1" ht="22.5" customHeight="1" x14ac:dyDescent="0.2">
      <c r="A40" s="685"/>
      <c r="B40" s="676" t="s">
        <v>467</v>
      </c>
      <c r="C40" s="573" t="s">
        <v>1262</v>
      </c>
      <c r="D40" s="468" t="s">
        <v>252</v>
      </c>
      <c r="E40" s="468">
        <v>0</v>
      </c>
      <c r="F40" s="468">
        <v>0</v>
      </c>
      <c r="G40" s="469">
        <f>E40+F40</f>
        <v>0</v>
      </c>
      <c r="H40" s="468">
        <v>0</v>
      </c>
      <c r="I40" s="644"/>
      <c r="J40" s="994"/>
      <c r="L40" s="912"/>
    </row>
    <row r="41" spans="1:13" s="59" customFormat="1" ht="22.5" customHeight="1" x14ac:dyDescent="0.2">
      <c r="A41" s="685"/>
      <c r="B41" s="676" t="s">
        <v>468</v>
      </c>
      <c r="C41" s="573" t="s">
        <v>1263</v>
      </c>
      <c r="D41" s="468" t="s">
        <v>252</v>
      </c>
      <c r="E41" s="468">
        <v>230000</v>
      </c>
      <c r="F41" s="468">
        <v>62100</v>
      </c>
      <c r="G41" s="469">
        <f t="shared" ref="G41:G45" si="10">E41+F41</f>
        <v>292100</v>
      </c>
      <c r="H41" s="468">
        <v>292100</v>
      </c>
      <c r="I41" s="644"/>
      <c r="J41" s="994"/>
      <c r="L41" s="912"/>
    </row>
    <row r="42" spans="1:13" s="59" customFormat="1" ht="22.5" customHeight="1" x14ac:dyDescent="0.2">
      <c r="A42" s="685"/>
      <c r="B42" s="676" t="s">
        <v>469</v>
      </c>
      <c r="C42" s="573" t="s">
        <v>1264</v>
      </c>
      <c r="D42" s="468" t="s">
        <v>252</v>
      </c>
      <c r="E42" s="468">
        <v>30000</v>
      </c>
      <c r="F42" s="468">
        <v>8100</v>
      </c>
      <c r="G42" s="469">
        <f t="shared" si="10"/>
        <v>38100</v>
      </c>
      <c r="H42" s="468">
        <v>38100</v>
      </c>
      <c r="I42" s="644"/>
      <c r="J42" s="994"/>
      <c r="L42" s="912"/>
    </row>
    <row r="43" spans="1:13" s="1427" customFormat="1" ht="22.5" customHeight="1" x14ac:dyDescent="0.2">
      <c r="A43" s="1422"/>
      <c r="B43" s="1423" t="s">
        <v>470</v>
      </c>
      <c r="C43" s="1414" t="s">
        <v>1229</v>
      </c>
      <c r="D43" s="1421" t="s">
        <v>252</v>
      </c>
      <c r="E43" s="1421">
        <v>149400</v>
      </c>
      <c r="F43" s="1421">
        <v>40338</v>
      </c>
      <c r="G43" s="1424">
        <f t="shared" si="10"/>
        <v>189738</v>
      </c>
      <c r="H43" s="1421">
        <v>189738</v>
      </c>
      <c r="I43" s="1425"/>
      <c r="J43" s="1426"/>
      <c r="L43" s="1428"/>
    </row>
    <row r="44" spans="1:13" s="59" customFormat="1" ht="22.5" customHeight="1" x14ac:dyDescent="0.2">
      <c r="A44" s="685"/>
      <c r="B44" s="676" t="s">
        <v>471</v>
      </c>
      <c r="C44" s="573" t="s">
        <v>1222</v>
      </c>
      <c r="D44" s="468" t="s">
        <v>252</v>
      </c>
      <c r="E44" s="468">
        <v>3150</v>
      </c>
      <c r="F44" s="468">
        <v>850</v>
      </c>
      <c r="G44" s="469">
        <f t="shared" si="10"/>
        <v>4000</v>
      </c>
      <c r="H44" s="468">
        <v>4000</v>
      </c>
      <c r="I44" s="644"/>
      <c r="J44" s="994"/>
      <c r="L44" s="912"/>
    </row>
    <row r="45" spans="1:13" s="998" customFormat="1" ht="23.25" customHeight="1" x14ac:dyDescent="0.2">
      <c r="A45" s="997"/>
      <c r="B45" s="676" t="s">
        <v>472</v>
      </c>
      <c r="C45" s="1369" t="s">
        <v>1224</v>
      </c>
      <c r="D45" s="468" t="s">
        <v>252</v>
      </c>
      <c r="E45" s="468">
        <v>173</v>
      </c>
      <c r="F45" s="468">
        <v>47</v>
      </c>
      <c r="G45" s="469">
        <f t="shared" si="10"/>
        <v>220</v>
      </c>
      <c r="H45" s="979">
        <v>220</v>
      </c>
      <c r="I45" s="644"/>
      <c r="J45" s="996"/>
      <c r="L45" s="999"/>
    </row>
    <row r="46" spans="1:13" s="59" customFormat="1" ht="7.5" customHeight="1" thickBot="1" x14ac:dyDescent="0.25">
      <c r="A46" s="685"/>
      <c r="B46" s="676"/>
      <c r="C46" s="573"/>
      <c r="D46" s="468"/>
      <c r="E46" s="950"/>
      <c r="F46" s="950"/>
      <c r="G46" s="951"/>
      <c r="H46" s="952"/>
      <c r="I46" s="644"/>
      <c r="J46" s="364"/>
      <c r="L46" s="912"/>
    </row>
    <row r="47" spans="1:13" ht="13.9" customHeight="1" thickBot="1" x14ac:dyDescent="0.25">
      <c r="A47" s="684"/>
      <c r="B47" s="677"/>
      <c r="C47" s="51" t="s">
        <v>436</v>
      </c>
      <c r="D47" s="60"/>
      <c r="E47" s="481">
        <f>SUM(E25:E45)</f>
        <v>2490478</v>
      </c>
      <c r="F47" s="481">
        <f>SUM(F25:F45)</f>
        <v>469570</v>
      </c>
      <c r="G47" s="481">
        <f>SUM(G25:G45)</f>
        <v>2960048</v>
      </c>
      <c r="H47" s="481">
        <f>SUM(H25:H45)</f>
        <v>2957209</v>
      </c>
      <c r="I47" s="1391">
        <f>SUM(I25:I45)</f>
        <v>2839</v>
      </c>
      <c r="J47" s="363"/>
      <c r="L47" s="913"/>
    </row>
    <row r="48" spans="1:13" s="59" customFormat="1" ht="13.9" customHeight="1" x14ac:dyDescent="0.2">
      <c r="A48" s="685"/>
      <c r="B48" s="671"/>
      <c r="C48" s="50"/>
      <c r="D48" s="55"/>
      <c r="E48" s="711"/>
      <c r="F48" s="711"/>
      <c r="G48" s="706"/>
      <c r="H48" s="712"/>
      <c r="I48" s="904"/>
      <c r="J48" s="364"/>
      <c r="L48" s="912"/>
    </row>
    <row r="49" spans="1:13" s="59" customFormat="1" ht="13.9" customHeight="1" x14ac:dyDescent="0.2">
      <c r="A49" s="685"/>
      <c r="B49" s="669"/>
      <c r="C49" s="50"/>
      <c r="D49" s="55"/>
      <c r="E49" s="711"/>
      <c r="F49" s="711"/>
      <c r="G49" s="706"/>
      <c r="H49" s="712"/>
      <c r="I49" s="640"/>
      <c r="J49" s="364"/>
      <c r="L49" s="912"/>
    </row>
    <row r="50" spans="1:13" s="63" customFormat="1" ht="15.75" customHeight="1" x14ac:dyDescent="0.15">
      <c r="A50" s="687"/>
      <c r="B50" s="672" t="s">
        <v>437</v>
      </c>
      <c r="C50" s="61" t="s">
        <v>438</v>
      </c>
      <c r="D50" s="62"/>
      <c r="E50" s="706"/>
      <c r="F50" s="706"/>
      <c r="G50" s="706"/>
      <c r="H50" s="707"/>
      <c r="I50" s="905"/>
      <c r="J50" s="365"/>
      <c r="L50" s="915"/>
    </row>
    <row r="51" spans="1:13" s="63" customFormat="1" ht="15.75" customHeight="1" x14ac:dyDescent="0.15">
      <c r="A51" s="687"/>
      <c r="B51" s="676" t="s">
        <v>420</v>
      </c>
      <c r="C51" s="50" t="s">
        <v>850</v>
      </c>
      <c r="D51" s="313" t="s">
        <v>250</v>
      </c>
      <c r="E51" s="468">
        <v>6448</v>
      </c>
      <c r="F51" s="468">
        <v>1741</v>
      </c>
      <c r="G51" s="469">
        <f>E51+F51</f>
        <v>8189</v>
      </c>
      <c r="H51" s="979">
        <v>7620</v>
      </c>
      <c r="I51" s="906">
        <v>569</v>
      </c>
      <c r="J51" s="365"/>
      <c r="L51" s="915"/>
    </row>
    <row r="52" spans="1:13" s="63" customFormat="1" ht="15.75" customHeight="1" x14ac:dyDescent="0.2">
      <c r="A52" s="687"/>
      <c r="B52" s="676" t="s">
        <v>428</v>
      </c>
      <c r="C52" s="64" t="s">
        <v>157</v>
      </c>
      <c r="D52" s="313" t="s">
        <v>250</v>
      </c>
      <c r="E52" s="468">
        <v>1000</v>
      </c>
      <c r="F52" s="468">
        <v>270</v>
      </c>
      <c r="G52" s="469">
        <f>SUM(E52:F52)</f>
        <v>1270</v>
      </c>
      <c r="H52" s="953"/>
      <c r="I52" s="641">
        <v>1270</v>
      </c>
      <c r="J52" s="365"/>
      <c r="L52" s="915"/>
      <c r="M52" s="557"/>
    </row>
    <row r="53" spans="1:13" s="63" customFormat="1" ht="31.5" customHeight="1" x14ac:dyDescent="0.15">
      <c r="A53" s="687"/>
      <c r="B53" s="676" t="s">
        <v>429</v>
      </c>
      <c r="C53" s="447" t="s">
        <v>755</v>
      </c>
      <c r="D53" s="313" t="s">
        <v>938</v>
      </c>
      <c r="E53" s="468">
        <v>12600</v>
      </c>
      <c r="F53" s="468">
        <v>3400</v>
      </c>
      <c r="G53" s="469">
        <f>SUM(E53:F53)</f>
        <v>16000</v>
      </c>
      <c r="H53" s="979">
        <v>16000</v>
      </c>
      <c r="I53" s="641"/>
      <c r="J53" s="365"/>
    </row>
    <row r="54" spans="1:13" s="63" customFormat="1" ht="16.5" customHeight="1" x14ac:dyDescent="0.15">
      <c r="A54" s="687"/>
      <c r="B54" s="676" t="s">
        <v>430</v>
      </c>
      <c r="C54" s="573" t="s">
        <v>923</v>
      </c>
      <c r="D54" s="313" t="s">
        <v>938</v>
      </c>
      <c r="E54" s="468">
        <v>40267</v>
      </c>
      <c r="F54" s="468">
        <v>10872</v>
      </c>
      <c r="G54" s="469">
        <f t="shared" ref="G54:G56" si="11">E54+F54</f>
        <v>51139</v>
      </c>
      <c r="H54" s="979">
        <f>G54</f>
        <v>51139</v>
      </c>
      <c r="I54" s="641"/>
      <c r="J54" s="365"/>
    </row>
    <row r="55" spans="1:13" s="63" customFormat="1" ht="26.25" customHeight="1" x14ac:dyDescent="0.15">
      <c r="A55" s="687"/>
      <c r="B55" s="676" t="s">
        <v>431</v>
      </c>
      <c r="C55" s="557" t="s">
        <v>727</v>
      </c>
      <c r="D55" s="313" t="s">
        <v>938</v>
      </c>
      <c r="E55" s="468">
        <v>17970</v>
      </c>
      <c r="F55" s="468">
        <v>4852</v>
      </c>
      <c r="G55" s="469">
        <f t="shared" si="11"/>
        <v>22822</v>
      </c>
      <c r="H55" s="979">
        <v>22822</v>
      </c>
      <c r="I55" s="641"/>
      <c r="J55" s="365"/>
    </row>
    <row r="56" spans="1:13" s="63" customFormat="1" ht="35.25" customHeight="1" x14ac:dyDescent="0.15">
      <c r="A56" s="687"/>
      <c r="B56" s="676" t="s">
        <v>432</v>
      </c>
      <c r="C56" s="573" t="s">
        <v>921</v>
      </c>
      <c r="D56" s="313" t="s">
        <v>938</v>
      </c>
      <c r="E56" s="468">
        <v>7559</v>
      </c>
      <c r="F56" s="468">
        <v>2041</v>
      </c>
      <c r="G56" s="469">
        <f t="shared" si="11"/>
        <v>9600</v>
      </c>
      <c r="H56" s="979">
        <v>9600</v>
      </c>
      <c r="I56" s="641"/>
      <c r="J56" s="365"/>
    </row>
    <row r="57" spans="1:13" s="63" customFormat="1" ht="29.25" customHeight="1" x14ac:dyDescent="0.15">
      <c r="A57" s="687"/>
      <c r="B57" s="676" t="s">
        <v>433</v>
      </c>
      <c r="C57" s="563" t="s">
        <v>935</v>
      </c>
      <c r="D57" s="313" t="s">
        <v>938</v>
      </c>
      <c r="E57" s="468">
        <v>6299</v>
      </c>
      <c r="F57" s="468">
        <v>1701</v>
      </c>
      <c r="G57" s="469">
        <f t="shared" ref="G57:G63" si="12">E57+F57</f>
        <v>8000</v>
      </c>
      <c r="H57" s="979">
        <f>G57</f>
        <v>8000</v>
      </c>
      <c r="I57" s="641"/>
      <c r="J57" s="365"/>
    </row>
    <row r="58" spans="1:13" s="63" customFormat="1" ht="20.25" customHeight="1" x14ac:dyDescent="0.15">
      <c r="A58" s="687"/>
      <c r="B58" s="1397" t="s">
        <v>434</v>
      </c>
      <c r="C58" s="1398" t="s">
        <v>1022</v>
      </c>
      <c r="D58" s="313" t="s">
        <v>250</v>
      </c>
      <c r="E58" s="468">
        <v>1054</v>
      </c>
      <c r="F58" s="468">
        <v>284</v>
      </c>
      <c r="G58" s="469">
        <f t="shared" si="12"/>
        <v>1338</v>
      </c>
      <c r="H58" s="979"/>
      <c r="I58" s="641">
        <v>1338</v>
      </c>
      <c r="J58" s="365"/>
    </row>
    <row r="59" spans="1:13" s="63" customFormat="1" ht="20.25" customHeight="1" x14ac:dyDescent="0.2">
      <c r="A59" s="687"/>
      <c r="B59" s="676" t="s">
        <v>435</v>
      </c>
      <c r="C59" s="123" t="s">
        <v>1024</v>
      </c>
      <c r="D59" s="313" t="s">
        <v>250</v>
      </c>
      <c r="E59" s="468">
        <v>6350</v>
      </c>
      <c r="F59" s="468">
        <v>1714</v>
      </c>
      <c r="G59" s="469">
        <f t="shared" si="12"/>
        <v>8064</v>
      </c>
      <c r="H59" s="979"/>
      <c r="I59" s="641">
        <v>8064</v>
      </c>
      <c r="J59" s="365"/>
    </row>
    <row r="60" spans="1:13" s="1447" customFormat="1" ht="22.5" x14ac:dyDescent="0.2">
      <c r="A60" s="1445"/>
      <c r="B60" s="676" t="s">
        <v>464</v>
      </c>
      <c r="C60" s="1414" t="s">
        <v>1256</v>
      </c>
      <c r="D60" s="313" t="s">
        <v>250</v>
      </c>
      <c r="E60" s="468">
        <v>65</v>
      </c>
      <c r="F60" s="468">
        <v>18</v>
      </c>
      <c r="G60" s="469">
        <f t="shared" si="12"/>
        <v>83</v>
      </c>
      <c r="H60" s="979">
        <v>83</v>
      </c>
      <c r="I60" s="641"/>
      <c r="J60" s="1446"/>
    </row>
    <row r="61" spans="1:13" s="1447" customFormat="1" ht="20.25" customHeight="1" x14ac:dyDescent="0.2">
      <c r="A61" s="1445"/>
      <c r="B61" s="676" t="s">
        <v>465</v>
      </c>
      <c r="C61" s="1293" t="s">
        <v>1253</v>
      </c>
      <c r="D61" s="313" t="s">
        <v>250</v>
      </c>
      <c r="E61" s="468">
        <v>787</v>
      </c>
      <c r="F61" s="468">
        <v>213</v>
      </c>
      <c r="G61" s="469">
        <f t="shared" si="12"/>
        <v>1000</v>
      </c>
      <c r="H61" s="979"/>
      <c r="I61" s="641">
        <f>G61</f>
        <v>1000</v>
      </c>
      <c r="J61" s="1446"/>
    </row>
    <row r="62" spans="1:13" s="1447" customFormat="1" ht="20.25" customHeight="1" x14ac:dyDescent="0.2">
      <c r="A62" s="1445"/>
      <c r="B62" s="676" t="s">
        <v>466</v>
      </c>
      <c r="C62" s="1293" t="s">
        <v>1023</v>
      </c>
      <c r="D62" s="313" t="s">
        <v>250</v>
      </c>
      <c r="E62" s="468">
        <v>3086</v>
      </c>
      <c r="F62" s="468">
        <v>833</v>
      </c>
      <c r="G62" s="469">
        <f t="shared" si="12"/>
        <v>3919</v>
      </c>
      <c r="H62" s="979"/>
      <c r="I62" s="641">
        <v>3919</v>
      </c>
      <c r="J62" s="1446"/>
    </row>
    <row r="63" spans="1:13" s="1447" customFormat="1" ht="20.25" customHeight="1" x14ac:dyDescent="0.2">
      <c r="A63" s="1445"/>
      <c r="B63" s="676" t="s">
        <v>467</v>
      </c>
      <c r="C63" s="1293" t="s">
        <v>1254</v>
      </c>
      <c r="D63" s="313" t="s">
        <v>250</v>
      </c>
      <c r="E63" s="468">
        <v>1000</v>
      </c>
      <c r="F63" s="468">
        <v>270</v>
      </c>
      <c r="G63" s="469">
        <f t="shared" si="12"/>
        <v>1270</v>
      </c>
      <c r="H63" s="979"/>
      <c r="I63" s="641">
        <v>1270</v>
      </c>
      <c r="J63" s="1446"/>
    </row>
    <row r="64" spans="1:13" s="63" customFormat="1" ht="9.75" customHeight="1" thickBot="1" x14ac:dyDescent="0.2">
      <c r="A64" s="687"/>
      <c r="B64" s="676"/>
      <c r="C64" s="447"/>
      <c r="D64" s="313"/>
      <c r="E64" s="950"/>
      <c r="F64" s="950"/>
      <c r="G64" s="951"/>
      <c r="H64" s="953"/>
      <c r="I64" s="641"/>
      <c r="J64" s="365"/>
    </row>
    <row r="65" spans="1:16" s="63" customFormat="1" ht="12" customHeight="1" thickBot="1" x14ac:dyDescent="0.2">
      <c r="A65" s="687"/>
      <c r="B65" s="686"/>
      <c r="C65" s="51" t="s">
        <v>439</v>
      </c>
      <c r="D65" s="60"/>
      <c r="E65" s="481">
        <f>SUM(E51:E64)</f>
        <v>104485</v>
      </c>
      <c r="F65" s="481">
        <f>SUM(F51:F64)</f>
        <v>28209</v>
      </c>
      <c r="G65" s="481">
        <f>SUM(G51:G64)</f>
        <v>132694</v>
      </c>
      <c r="H65" s="481">
        <f>SUM(H51:H64)</f>
        <v>115264</v>
      </c>
      <c r="I65" s="907">
        <f>SUM(I51:I64)</f>
        <v>17430</v>
      </c>
      <c r="J65" s="634"/>
    </row>
    <row r="66" spans="1:16" s="63" customFormat="1" ht="12" customHeight="1" x14ac:dyDescent="0.15">
      <c r="A66" s="687"/>
      <c r="B66" s="672"/>
      <c r="C66" s="61"/>
      <c r="D66" s="62"/>
      <c r="E66" s="706"/>
      <c r="F66" s="706"/>
      <c r="G66" s="706"/>
      <c r="H66" s="706"/>
      <c r="I66" s="904"/>
      <c r="J66" s="365"/>
    </row>
    <row r="67" spans="1:16" s="63" customFormat="1" ht="12" customHeight="1" x14ac:dyDescent="0.15">
      <c r="A67" s="687"/>
      <c r="B67" s="672"/>
      <c r="C67" s="61"/>
      <c r="D67" s="62"/>
      <c r="E67" s="706"/>
      <c r="F67" s="706"/>
      <c r="G67" s="706"/>
      <c r="H67" s="707"/>
      <c r="I67" s="905"/>
      <c r="J67" s="365"/>
    </row>
    <row r="68" spans="1:16" s="41" customFormat="1" ht="15" customHeight="1" x14ac:dyDescent="0.2">
      <c r="A68" s="682"/>
      <c r="B68" s="672" t="s">
        <v>440</v>
      </c>
      <c r="C68" s="47" t="s">
        <v>441</v>
      </c>
      <c r="D68" s="49"/>
      <c r="E68" s="65">
        <v>0</v>
      </c>
      <c r="F68" s="65">
        <v>0</v>
      </c>
      <c r="G68" s="65">
        <v>0</v>
      </c>
      <c r="H68" s="65">
        <v>0</v>
      </c>
      <c r="I68" s="908">
        <v>0</v>
      </c>
      <c r="J68" s="366"/>
    </row>
    <row r="69" spans="1:16" s="41" customFormat="1" ht="15" customHeight="1" thickBot="1" x14ac:dyDescent="0.25">
      <c r="A69" s="682"/>
      <c r="B69" s="672"/>
      <c r="C69" s="67"/>
      <c r="D69" s="55"/>
      <c r="E69" s="711"/>
      <c r="F69" s="711"/>
      <c r="G69" s="706"/>
      <c r="H69" s="712"/>
      <c r="I69" s="908"/>
      <c r="J69" s="366"/>
    </row>
    <row r="70" spans="1:16" s="41" customFormat="1" ht="13.5" customHeight="1" thickBot="1" x14ac:dyDescent="0.25">
      <c r="A70" s="682"/>
      <c r="B70" s="686"/>
      <c r="C70" s="66" t="s">
        <v>442</v>
      </c>
      <c r="D70" s="52"/>
      <c r="E70" s="481">
        <f>E68</f>
        <v>0</v>
      </c>
      <c r="F70" s="481">
        <f t="shared" ref="F70:H70" si="13">F68</f>
        <v>0</v>
      </c>
      <c r="G70" s="481">
        <f t="shared" si="13"/>
        <v>0</v>
      </c>
      <c r="H70" s="481">
        <f t="shared" si="13"/>
        <v>0</v>
      </c>
      <c r="I70" s="907">
        <f>I68</f>
        <v>0</v>
      </c>
      <c r="J70" s="366"/>
    </row>
    <row r="71" spans="1:16" s="41" customFormat="1" ht="13.5" customHeight="1" x14ac:dyDescent="0.2">
      <c r="A71" s="682"/>
      <c r="B71" s="672"/>
      <c r="C71" s="47"/>
      <c r="D71" s="49"/>
      <c r="E71" s="706"/>
      <c r="F71" s="706"/>
      <c r="G71" s="706"/>
      <c r="H71" s="706"/>
      <c r="I71" s="904"/>
      <c r="J71" s="366"/>
    </row>
    <row r="72" spans="1:16" s="41" customFormat="1" ht="13.5" customHeight="1" x14ac:dyDescent="0.2">
      <c r="A72" s="682"/>
      <c r="B72" s="672" t="s">
        <v>81</v>
      </c>
      <c r="C72" s="47" t="s">
        <v>158</v>
      </c>
      <c r="D72" s="49"/>
      <c r="E72" s="954"/>
      <c r="F72" s="954"/>
      <c r="G72" s="711"/>
      <c r="H72" s="711"/>
      <c r="I72" s="640"/>
      <c r="J72" s="378"/>
    </row>
    <row r="73" spans="1:16" s="41" customFormat="1" ht="33.75" customHeight="1" x14ac:dyDescent="0.2">
      <c r="A73" s="682"/>
      <c r="B73" s="669" t="s">
        <v>420</v>
      </c>
      <c r="C73" s="67" t="s">
        <v>1015</v>
      </c>
      <c r="D73" s="314" t="s">
        <v>250</v>
      </c>
      <c r="E73" s="468">
        <v>4490</v>
      </c>
      <c r="F73" s="468">
        <v>1212</v>
      </c>
      <c r="G73" s="469">
        <f>SUM(E73:F73)</f>
        <v>5702</v>
      </c>
      <c r="H73" s="468">
        <v>1003</v>
      </c>
      <c r="I73" s="641">
        <f>G73-H73</f>
        <v>4699</v>
      </c>
      <c r="J73" s="378"/>
    </row>
    <row r="74" spans="1:16" s="41" customFormat="1" ht="25.5" customHeight="1" x14ac:dyDescent="0.2">
      <c r="A74" s="682"/>
      <c r="B74" s="669" t="s">
        <v>428</v>
      </c>
      <c r="C74" s="573" t="s">
        <v>923</v>
      </c>
      <c r="D74" s="313" t="s">
        <v>421</v>
      </c>
      <c r="E74" s="468">
        <v>1150</v>
      </c>
      <c r="F74" s="468">
        <v>311</v>
      </c>
      <c r="G74" s="469">
        <f>SUM(E74:F74)</f>
        <v>1461</v>
      </c>
      <c r="H74" s="468">
        <f>G74</f>
        <v>1461</v>
      </c>
      <c r="I74" s="641"/>
      <c r="J74" s="378"/>
    </row>
    <row r="75" spans="1:16" s="1291" customFormat="1" ht="25.5" customHeight="1" x14ac:dyDescent="0.2">
      <c r="A75" s="1289"/>
      <c r="B75" s="669" t="s">
        <v>429</v>
      </c>
      <c r="C75" s="1293" t="s">
        <v>1023</v>
      </c>
      <c r="D75" s="313" t="s">
        <v>250</v>
      </c>
      <c r="E75" s="468">
        <v>6492</v>
      </c>
      <c r="F75" s="468">
        <v>1754</v>
      </c>
      <c r="G75" s="469">
        <f>SUM(E75:F75)</f>
        <v>8246</v>
      </c>
      <c r="H75" s="468"/>
      <c r="I75" s="641">
        <v>8246</v>
      </c>
      <c r="J75" s="1292"/>
    </row>
    <row r="76" spans="1:16" s="41" customFormat="1" ht="7.5" customHeight="1" thickBot="1" x14ac:dyDescent="0.25">
      <c r="A76" s="682"/>
      <c r="B76" s="678"/>
      <c r="C76" s="317"/>
      <c r="D76" s="638"/>
      <c r="E76" s="955"/>
      <c r="F76" s="955"/>
      <c r="G76" s="956"/>
      <c r="H76" s="955"/>
      <c r="I76" s="642"/>
      <c r="J76" s="637"/>
      <c r="L76" s="378"/>
      <c r="M76" s="378"/>
    </row>
    <row r="77" spans="1:16" s="41" customFormat="1" ht="12.75" customHeight="1" thickBot="1" x14ac:dyDescent="0.25">
      <c r="A77" s="682"/>
      <c r="B77" s="678"/>
      <c r="C77" s="316" t="s">
        <v>159</v>
      </c>
      <c r="D77" s="319"/>
      <c r="E77" s="983">
        <f>SUM(E73:E76)</f>
        <v>12132</v>
      </c>
      <c r="F77" s="983">
        <f>SUM(F73:F76)</f>
        <v>3277</v>
      </c>
      <c r="G77" s="983">
        <f>SUM(G73:G76)</f>
        <v>15409</v>
      </c>
      <c r="H77" s="983">
        <f>SUM(H73:H76)</f>
        <v>2464</v>
      </c>
      <c r="I77" s="1392">
        <f>SUM(I73:I76)</f>
        <v>12945</v>
      </c>
      <c r="J77" s="635"/>
      <c r="L77" s="914"/>
      <c r="M77" s="914"/>
      <c r="O77" s="633"/>
      <c r="P77" s="633"/>
    </row>
    <row r="78" spans="1:16" s="41" customFormat="1" ht="12.75" customHeight="1" x14ac:dyDescent="0.2">
      <c r="A78" s="682"/>
      <c r="B78" s="669"/>
      <c r="C78" s="47"/>
      <c r="D78" s="49"/>
      <c r="E78" s="65"/>
      <c r="F78" s="65"/>
      <c r="G78" s="65"/>
      <c r="H78" s="44"/>
      <c r="I78" s="908"/>
      <c r="J78" s="635"/>
      <c r="L78" s="378"/>
      <c r="M78" s="378"/>
      <c r="O78" s="633"/>
    </row>
    <row r="79" spans="1:16" s="41" customFormat="1" ht="24" customHeight="1" x14ac:dyDescent="0.2">
      <c r="A79" s="682"/>
      <c r="B79" s="672" t="s">
        <v>82</v>
      </c>
      <c r="C79" s="47" t="s">
        <v>1132</v>
      </c>
      <c r="D79" s="49"/>
      <c r="E79" s="65"/>
      <c r="F79" s="65"/>
      <c r="G79" s="65"/>
      <c r="H79" s="44"/>
      <c r="I79" s="908"/>
      <c r="J79" s="366"/>
      <c r="L79" s="378"/>
      <c r="M79" s="378"/>
    </row>
    <row r="80" spans="1:16" s="1291" customFormat="1" ht="24" customHeight="1" x14ac:dyDescent="0.2">
      <c r="A80" s="1289"/>
      <c r="B80" s="669" t="s">
        <v>420</v>
      </c>
      <c r="C80" s="67" t="s">
        <v>1133</v>
      </c>
      <c r="D80" s="314" t="s">
        <v>252</v>
      </c>
      <c r="E80" s="469">
        <v>3000</v>
      </c>
      <c r="F80" s="469"/>
      <c r="G80" s="469">
        <f>E80+F80</f>
        <v>3000</v>
      </c>
      <c r="H80" s="979">
        <v>3000</v>
      </c>
      <c r="I80" s="644"/>
      <c r="J80" s="1290"/>
      <c r="L80" s="1292"/>
      <c r="M80" s="1292"/>
    </row>
    <row r="81" spans="1:14" s="41" customFormat="1" ht="8.25" customHeight="1" thickBot="1" x14ac:dyDescent="0.25">
      <c r="A81" s="682"/>
      <c r="B81" s="669"/>
      <c r="C81" s="67"/>
      <c r="D81" s="313"/>
      <c r="E81" s="468"/>
      <c r="F81" s="468"/>
      <c r="G81" s="469"/>
      <c r="H81" s="979"/>
      <c r="I81" s="644"/>
      <c r="J81" s="366"/>
      <c r="L81" s="378"/>
      <c r="M81" s="378"/>
    </row>
    <row r="82" spans="1:14" s="41" customFormat="1" ht="22.5" customHeight="1" thickBot="1" x14ac:dyDescent="0.25">
      <c r="A82" s="682"/>
      <c r="B82" s="679"/>
      <c r="C82" s="318" t="s">
        <v>443</v>
      </c>
      <c r="D82" s="320"/>
      <c r="E82" s="481">
        <f>E80</f>
        <v>3000</v>
      </c>
      <c r="F82" s="481">
        <f t="shared" ref="F82:I82" si="14">F80</f>
        <v>0</v>
      </c>
      <c r="G82" s="481">
        <f t="shared" si="14"/>
        <v>3000</v>
      </c>
      <c r="H82" s="481">
        <f t="shared" si="14"/>
        <v>3000</v>
      </c>
      <c r="I82" s="1391">
        <f t="shared" si="14"/>
        <v>0</v>
      </c>
      <c r="J82" s="366"/>
      <c r="L82" s="378"/>
      <c r="M82" s="378"/>
    </row>
    <row r="83" spans="1:14" s="41" customFormat="1" ht="22.5" customHeight="1" x14ac:dyDescent="0.2">
      <c r="A83" s="682"/>
      <c r="B83" s="669"/>
      <c r="C83" s="61"/>
      <c r="D83" s="49"/>
      <c r="E83" s="65"/>
      <c r="F83" s="65"/>
      <c r="G83" s="65"/>
      <c r="H83" s="65"/>
      <c r="I83" s="643"/>
      <c r="J83" s="366"/>
      <c r="L83" s="378"/>
      <c r="M83" s="378"/>
    </row>
    <row r="84" spans="1:14" s="41" customFormat="1" ht="12.75" customHeight="1" thickBot="1" x14ac:dyDescent="0.25">
      <c r="A84" s="682"/>
      <c r="B84" s="1115"/>
      <c r="C84" s="1116"/>
      <c r="D84" s="1117"/>
      <c r="E84" s="957"/>
      <c r="F84" s="957"/>
      <c r="G84" s="957"/>
      <c r="H84" s="958"/>
      <c r="I84" s="1118"/>
      <c r="J84" s="366"/>
      <c r="L84" s="378"/>
      <c r="M84" s="378"/>
    </row>
    <row r="85" spans="1:14" s="41" customFormat="1" ht="12.75" customHeight="1" thickBot="1" x14ac:dyDescent="0.25">
      <c r="A85" s="682"/>
      <c r="B85" s="1119" t="s">
        <v>83</v>
      </c>
      <c r="C85" s="474" t="s">
        <v>1144</v>
      </c>
      <c r="D85" s="1120"/>
      <c r="E85" s="482">
        <v>0</v>
      </c>
      <c r="F85" s="482">
        <v>0</v>
      </c>
      <c r="G85" s="482">
        <f>E85+F85</f>
        <v>0</v>
      </c>
      <c r="H85" s="1121">
        <f>G85</f>
        <v>0</v>
      </c>
      <c r="I85" s="1122"/>
      <c r="J85" s="366"/>
      <c r="L85" s="378"/>
      <c r="M85" s="378"/>
    </row>
    <row r="86" spans="1:14" s="41" customFormat="1" ht="12.75" customHeight="1" x14ac:dyDescent="0.2">
      <c r="A86" s="682"/>
      <c r="B86" s="669"/>
      <c r="C86" s="68"/>
      <c r="D86" s="48"/>
      <c r="E86" s="706"/>
      <c r="F86" s="706"/>
      <c r="G86" s="706"/>
      <c r="H86" s="712"/>
      <c r="I86" s="908"/>
      <c r="J86" s="366"/>
      <c r="L86" s="378"/>
      <c r="M86" s="378"/>
    </row>
    <row r="87" spans="1:14" s="41" customFormat="1" ht="12" customHeight="1" x14ac:dyDescent="0.2">
      <c r="A87" s="682"/>
      <c r="B87" s="669"/>
      <c r="C87" s="67"/>
      <c r="D87" s="48"/>
      <c r="E87" s="711"/>
      <c r="F87" s="711"/>
      <c r="G87" s="706"/>
      <c r="H87" s="712"/>
      <c r="I87" s="908"/>
      <c r="J87" s="366"/>
      <c r="L87" s="378"/>
      <c r="M87" s="378"/>
    </row>
    <row r="88" spans="1:14" s="41" customFormat="1" ht="12.75" customHeight="1" x14ac:dyDescent="0.2">
      <c r="A88" s="682"/>
      <c r="B88" s="672" t="s">
        <v>1145</v>
      </c>
      <c r="C88" s="47" t="s">
        <v>245</v>
      </c>
      <c r="D88" s="48"/>
      <c r="E88" s="711"/>
      <c r="F88" s="711"/>
      <c r="G88" s="706"/>
      <c r="H88" s="712"/>
      <c r="I88" s="908"/>
      <c r="J88" s="366"/>
      <c r="L88" s="378"/>
      <c r="M88" s="378"/>
    </row>
    <row r="89" spans="1:14" s="69" customFormat="1" ht="13.5" customHeight="1" x14ac:dyDescent="0.2">
      <c r="A89" s="688"/>
      <c r="B89" s="669" t="s">
        <v>420</v>
      </c>
      <c r="C89" s="67" t="s">
        <v>69</v>
      </c>
      <c r="D89" s="48"/>
      <c r="E89" s="980">
        <v>1863</v>
      </c>
      <c r="F89" s="980"/>
      <c r="G89" s="981">
        <f>SUM(E89:F89)</f>
        <v>1863</v>
      </c>
      <c r="H89" s="982">
        <f>G89</f>
        <v>1863</v>
      </c>
      <c r="I89" s="1393"/>
      <c r="J89" s="703"/>
      <c r="L89" s="577"/>
      <c r="M89" s="577"/>
    </row>
    <row r="90" spans="1:14" s="69" customFormat="1" ht="12" customHeight="1" thickBot="1" x14ac:dyDescent="0.25">
      <c r="A90" s="688"/>
      <c r="B90" s="669"/>
      <c r="C90" s="480"/>
      <c r="D90" s="468"/>
      <c r="E90" s="468"/>
      <c r="F90" s="468"/>
      <c r="G90" s="469"/>
      <c r="H90" s="979"/>
      <c r="I90" s="644"/>
      <c r="J90" s="367"/>
      <c r="L90" s="577"/>
      <c r="M90" s="577"/>
    </row>
    <row r="91" spans="1:14" s="41" customFormat="1" ht="13.5" customHeight="1" thickBot="1" x14ac:dyDescent="0.25">
      <c r="A91" s="682"/>
      <c r="B91" s="679"/>
      <c r="C91" s="66" t="s">
        <v>444</v>
      </c>
      <c r="D91" s="52"/>
      <c r="E91" s="481">
        <f>SUM(E89:E90)</f>
        <v>1863</v>
      </c>
      <c r="F91" s="481">
        <f>SUM(F89:F90)</f>
        <v>0</v>
      </c>
      <c r="G91" s="481">
        <f>SUM(G89:G90)</f>
        <v>1863</v>
      </c>
      <c r="H91" s="481">
        <f>SUM(H89:H90)</f>
        <v>1863</v>
      </c>
      <c r="I91" s="907">
        <f>SUM(I89:I90)</f>
        <v>0</v>
      </c>
      <c r="J91" s="366"/>
      <c r="L91" s="378"/>
      <c r="M91" s="378"/>
    </row>
    <row r="92" spans="1:14" s="41" customFormat="1" ht="12.75" customHeight="1" x14ac:dyDescent="0.2">
      <c r="A92" s="682"/>
      <c r="B92" s="669"/>
      <c r="C92" s="47"/>
      <c r="D92" s="48"/>
      <c r="E92" s="711"/>
      <c r="F92" s="711"/>
      <c r="G92" s="706"/>
      <c r="H92" s="712"/>
      <c r="I92" s="908"/>
      <c r="J92" s="366"/>
      <c r="L92" s="378"/>
      <c r="M92" s="378"/>
    </row>
    <row r="93" spans="1:14" ht="12.75" customHeight="1" x14ac:dyDescent="0.2">
      <c r="A93" s="684"/>
      <c r="B93" s="672" t="s">
        <v>1146</v>
      </c>
      <c r="C93" s="47" t="s">
        <v>732</v>
      </c>
      <c r="D93" s="48"/>
      <c r="E93" s="711"/>
      <c r="F93" s="711"/>
      <c r="G93" s="706"/>
      <c r="H93" s="712"/>
      <c r="I93" s="903"/>
      <c r="J93" s="363"/>
      <c r="L93" s="913"/>
      <c r="M93" s="913"/>
    </row>
    <row r="94" spans="1:14" s="69" customFormat="1" ht="15" customHeight="1" x14ac:dyDescent="0.2">
      <c r="A94" s="688"/>
      <c r="B94" s="669" t="s">
        <v>420</v>
      </c>
      <c r="C94" s="67" t="s">
        <v>793</v>
      </c>
      <c r="D94" s="468"/>
      <c r="E94" s="468">
        <v>5000</v>
      </c>
      <c r="F94" s="468"/>
      <c r="G94" s="469">
        <f>E94</f>
        <v>5000</v>
      </c>
      <c r="H94" s="979"/>
      <c r="I94" s="644">
        <f>G94</f>
        <v>5000</v>
      </c>
      <c r="J94" s="367"/>
      <c r="L94" s="577"/>
      <c r="M94" s="577"/>
      <c r="N94" s="577"/>
    </row>
    <row r="95" spans="1:14" s="69" customFormat="1" ht="12" customHeight="1" thickBot="1" x14ac:dyDescent="0.25">
      <c r="A95" s="688"/>
      <c r="B95" s="669"/>
      <c r="C95" s="67"/>
      <c r="D95" s="83"/>
      <c r="E95" s="83"/>
      <c r="F95" s="83"/>
      <c r="G95" s="65"/>
      <c r="H95" s="44"/>
      <c r="I95" s="908"/>
      <c r="J95" s="367"/>
      <c r="L95" s="577"/>
      <c r="M95" s="577"/>
    </row>
    <row r="96" spans="1:14" s="41" customFormat="1" ht="21.75" customHeight="1" thickBot="1" x14ac:dyDescent="0.25">
      <c r="A96" s="682"/>
      <c r="B96" s="679"/>
      <c r="C96" s="66" t="s">
        <v>445</v>
      </c>
      <c r="D96" s="574"/>
      <c r="E96" s="574">
        <f>SUM(E94:E94)</f>
        <v>5000</v>
      </c>
      <c r="F96" s="574">
        <f>SUM(F94:F94)</f>
        <v>0</v>
      </c>
      <c r="G96" s="574">
        <f>SUM(G94:G94)</f>
        <v>5000</v>
      </c>
      <c r="H96" s="574">
        <f>SUM(H94:H94)</f>
        <v>0</v>
      </c>
      <c r="I96" s="1394">
        <f>SUM(I94:I94)</f>
        <v>5000</v>
      </c>
      <c r="J96" s="366"/>
      <c r="L96" s="378"/>
      <c r="M96" s="378"/>
    </row>
    <row r="97" spans="1:20" s="41" customFormat="1" ht="13.5" customHeight="1" x14ac:dyDescent="0.2">
      <c r="A97" s="682"/>
      <c r="B97" s="669"/>
      <c r="C97" s="47"/>
      <c r="D97" s="49"/>
      <c r="E97" s="706"/>
      <c r="F97" s="706"/>
      <c r="G97" s="706"/>
      <c r="H97" s="706"/>
      <c r="I97" s="904"/>
      <c r="J97" s="366"/>
      <c r="L97" s="378"/>
      <c r="M97" s="378"/>
    </row>
    <row r="98" spans="1:20" s="41" customFormat="1" ht="13.5" customHeight="1" thickBot="1" x14ac:dyDescent="0.25">
      <c r="A98" s="682"/>
      <c r="B98" s="678"/>
      <c r="C98" s="316"/>
      <c r="D98" s="319"/>
      <c r="E98" s="957"/>
      <c r="F98" s="957"/>
      <c r="G98" s="957"/>
      <c r="H98" s="958"/>
      <c r="I98" s="1118"/>
      <c r="J98" s="366"/>
      <c r="L98" s="378"/>
      <c r="M98" s="378"/>
    </row>
    <row r="99" spans="1:20" s="41" customFormat="1" ht="13.5" customHeight="1" thickBot="1" x14ac:dyDescent="0.25">
      <c r="A99" s="682"/>
      <c r="B99" s="679"/>
      <c r="C99" s="315" t="s">
        <v>160</v>
      </c>
      <c r="D99" s="482"/>
      <c r="E99" s="482">
        <f>E16+E22+E47+E65+E70+E77+E82+E91+E96</f>
        <v>2660693</v>
      </c>
      <c r="F99" s="482">
        <f>F16+F22+F47+F65+F70+F77+F82+F91+F96</f>
        <v>512948</v>
      </c>
      <c r="G99" s="482">
        <f>G16+G22+G47+G65+G70+G77+G82+G91+G96</f>
        <v>3173641</v>
      </c>
      <c r="H99" s="482">
        <f>H16+H22+H47+H65+H70+H77+H82+H91+H96</f>
        <v>3135427</v>
      </c>
      <c r="I99" s="471">
        <f>I16+I22+I47+I65+I70+I77+I82+I91+I96</f>
        <v>38214</v>
      </c>
      <c r="J99" s="378"/>
      <c r="L99" s="378"/>
      <c r="M99" s="378"/>
    </row>
    <row r="100" spans="1:20" s="41" customFormat="1" ht="13.5" customHeight="1" x14ac:dyDescent="0.2">
      <c r="A100" s="682"/>
      <c r="B100" s="669"/>
      <c r="C100" s="47"/>
      <c r="D100" s="49"/>
      <c r="E100" s="706"/>
      <c r="F100" s="706"/>
      <c r="G100" s="706"/>
      <c r="H100" s="711"/>
      <c r="I100" s="908"/>
      <c r="J100" s="366"/>
      <c r="L100" s="378"/>
      <c r="M100" s="378"/>
    </row>
    <row r="101" spans="1:20" s="70" customFormat="1" ht="13.5" customHeight="1" x14ac:dyDescent="0.15">
      <c r="A101" s="680"/>
      <c r="B101" s="669"/>
      <c r="C101" s="47"/>
      <c r="D101" s="49"/>
      <c r="E101" s="706"/>
      <c r="F101" s="706"/>
      <c r="G101" s="706"/>
      <c r="H101" s="706"/>
      <c r="I101" s="643"/>
      <c r="J101" s="368"/>
      <c r="L101" s="384"/>
      <c r="M101" s="384"/>
    </row>
    <row r="102" spans="1:20" s="70" customFormat="1" ht="15.75" customHeight="1" x14ac:dyDescent="0.15">
      <c r="A102" s="680"/>
      <c r="B102" s="672" t="s">
        <v>161</v>
      </c>
      <c r="C102" s="47" t="s">
        <v>446</v>
      </c>
      <c r="D102" s="49"/>
      <c r="E102" s="706"/>
      <c r="F102" s="706"/>
      <c r="G102" s="706"/>
      <c r="H102" s="706"/>
      <c r="I102" s="643"/>
      <c r="J102" s="384"/>
      <c r="L102" s="384"/>
      <c r="M102" s="384"/>
    </row>
    <row r="103" spans="1:20" s="543" customFormat="1" ht="21.75" customHeight="1" x14ac:dyDescent="0.2">
      <c r="A103" s="681"/>
      <c r="B103" s="669" t="s">
        <v>420</v>
      </c>
      <c r="C103" s="67" t="s">
        <v>846</v>
      </c>
      <c r="D103" s="314" t="s">
        <v>250</v>
      </c>
      <c r="E103" s="468">
        <v>1000</v>
      </c>
      <c r="F103" s="468">
        <v>270</v>
      </c>
      <c r="G103" s="469">
        <f>SUM(E103:F103)</f>
        <v>1270</v>
      </c>
      <c r="H103" s="468"/>
      <c r="I103" s="644">
        <f>G103</f>
        <v>1270</v>
      </c>
      <c r="J103" s="632"/>
      <c r="L103" s="632"/>
    </row>
    <row r="104" spans="1:20" s="70" customFormat="1" ht="21.75" customHeight="1" thickBot="1" x14ac:dyDescent="0.2">
      <c r="A104" s="680"/>
      <c r="B104" s="669" t="s">
        <v>428</v>
      </c>
      <c r="C104" s="67" t="s">
        <v>715</v>
      </c>
      <c r="D104" s="314" t="s">
        <v>250</v>
      </c>
      <c r="E104" s="468">
        <v>1520</v>
      </c>
      <c r="F104" s="468">
        <v>410</v>
      </c>
      <c r="G104" s="469">
        <f>SUM(E104:F104)</f>
        <v>1930</v>
      </c>
      <c r="H104" s="468">
        <f>G104</f>
        <v>1930</v>
      </c>
      <c r="I104" s="645"/>
      <c r="J104" s="384"/>
      <c r="L104" s="384"/>
      <c r="T104" s="384"/>
    </row>
    <row r="105" spans="1:20" s="70" customFormat="1" ht="21.75" customHeight="1" thickBot="1" x14ac:dyDescent="0.2">
      <c r="A105" s="680"/>
      <c r="B105" s="679"/>
      <c r="C105" s="66" t="s">
        <v>447</v>
      </c>
      <c r="D105" s="52"/>
      <c r="E105" s="574">
        <f>SUM(E103:E104)</f>
        <v>2520</v>
      </c>
      <c r="F105" s="574">
        <f>SUM(F103:F104)</f>
        <v>680</v>
      </c>
      <c r="G105" s="574">
        <f>SUM(G103:G104)</f>
        <v>3200</v>
      </c>
      <c r="H105" s="574">
        <f>SUM(H103:H104)</f>
        <v>1930</v>
      </c>
      <c r="I105" s="1394">
        <f>SUM(I103:I104)</f>
        <v>1270</v>
      </c>
      <c r="J105" s="368"/>
      <c r="L105" s="384"/>
      <c r="M105" s="384"/>
    </row>
    <row r="106" spans="1:20" s="70" customFormat="1" ht="13.5" customHeight="1" x14ac:dyDescent="0.15">
      <c r="A106" s="680"/>
      <c r="B106" s="669"/>
      <c r="C106" s="47"/>
      <c r="D106" s="49"/>
      <c r="E106" s="706"/>
      <c r="F106" s="706"/>
      <c r="G106" s="706"/>
      <c r="H106" s="707"/>
      <c r="I106" s="643"/>
      <c r="J106" s="368"/>
      <c r="L106" s="384"/>
      <c r="M106" s="384"/>
    </row>
    <row r="107" spans="1:20" s="70" customFormat="1" ht="13.5" customHeight="1" x14ac:dyDescent="0.15">
      <c r="A107" s="680"/>
      <c r="B107" s="731" t="s">
        <v>448</v>
      </c>
      <c r="C107" s="53" t="s">
        <v>71</v>
      </c>
      <c r="D107" s="65"/>
      <c r="E107" s="706"/>
      <c r="F107" s="706"/>
      <c r="G107" s="706"/>
      <c r="H107" s="707"/>
      <c r="I107" s="643"/>
      <c r="J107" s="368"/>
      <c r="L107" s="384"/>
      <c r="M107" s="384"/>
    </row>
    <row r="108" spans="1:20" s="41" customFormat="1" ht="27" customHeight="1" thickBot="1" x14ac:dyDescent="0.25">
      <c r="A108" s="682"/>
      <c r="B108" s="676" t="s">
        <v>420</v>
      </c>
      <c r="C108" s="732" t="s">
        <v>259</v>
      </c>
      <c r="D108" s="468" t="s">
        <v>252</v>
      </c>
      <c r="E108" s="468">
        <v>3937</v>
      </c>
      <c r="F108" s="468">
        <v>1063</v>
      </c>
      <c r="G108" s="469">
        <f>E108+F108</f>
        <v>5000</v>
      </c>
      <c r="H108" s="979"/>
      <c r="I108" s="644">
        <f>G108</f>
        <v>5000</v>
      </c>
      <c r="J108" s="366"/>
      <c r="L108" s="378"/>
      <c r="M108" s="378"/>
    </row>
    <row r="109" spans="1:20" s="41" customFormat="1" ht="21.75" customHeight="1" thickBot="1" x14ac:dyDescent="0.25">
      <c r="A109" s="682"/>
      <c r="B109" s="733"/>
      <c r="C109" s="734" t="s">
        <v>70</v>
      </c>
      <c r="D109" s="735"/>
      <c r="E109" s="735">
        <f>SUM(E108:E108)</f>
        <v>3937</v>
      </c>
      <c r="F109" s="735">
        <f>SUM(F108:F108)</f>
        <v>1063</v>
      </c>
      <c r="G109" s="735">
        <f>SUM(G108:G108)</f>
        <v>5000</v>
      </c>
      <c r="H109" s="735">
        <f>SUM(H108:H108)</f>
        <v>0</v>
      </c>
      <c r="I109" s="909">
        <f>SUM(I108:I108)</f>
        <v>5000</v>
      </c>
      <c r="J109" s="366"/>
      <c r="L109" s="378"/>
      <c r="M109" s="378"/>
    </row>
    <row r="110" spans="1:20" s="41" customFormat="1" ht="13.5" customHeight="1" x14ac:dyDescent="0.2">
      <c r="A110" s="682"/>
      <c r="B110" s="708"/>
      <c r="C110" s="709"/>
      <c r="D110" s="711"/>
      <c r="E110" s="711"/>
      <c r="F110" s="711"/>
      <c r="G110" s="711"/>
      <c r="H110" s="712"/>
      <c r="I110" s="910"/>
      <c r="J110" s="366"/>
      <c r="L110" s="378"/>
    </row>
    <row r="111" spans="1:20" s="70" customFormat="1" ht="26.25" customHeight="1" x14ac:dyDescent="0.2">
      <c r="A111" s="680"/>
      <c r="B111" s="676" t="s">
        <v>1147</v>
      </c>
      <c r="C111" s="53" t="s">
        <v>694</v>
      </c>
      <c r="D111" s="65"/>
      <c r="E111" s="711"/>
      <c r="F111" s="711"/>
      <c r="G111" s="706"/>
      <c r="H111" s="707"/>
      <c r="I111" s="643"/>
      <c r="J111" s="368"/>
      <c r="L111" s="384"/>
    </row>
    <row r="112" spans="1:20" s="70" customFormat="1" ht="21.75" customHeight="1" x14ac:dyDescent="0.15">
      <c r="A112" s="680"/>
      <c r="B112" s="676" t="s">
        <v>420</v>
      </c>
      <c r="C112" s="732" t="s">
        <v>791</v>
      </c>
      <c r="D112" s="468" t="s">
        <v>250</v>
      </c>
      <c r="E112" s="468">
        <v>787</v>
      </c>
      <c r="F112" s="468">
        <v>213</v>
      </c>
      <c r="G112" s="469">
        <f>SUM(E112:F112)</f>
        <v>1000</v>
      </c>
      <c r="H112" s="741"/>
      <c r="I112" s="644">
        <f>G112</f>
        <v>1000</v>
      </c>
      <c r="J112" s="368"/>
    </row>
    <row r="113" spans="1:15" s="70" customFormat="1" ht="12" customHeight="1" thickBot="1" x14ac:dyDescent="0.25">
      <c r="A113" s="680"/>
      <c r="B113" s="676"/>
      <c r="C113" s="732"/>
      <c r="D113" s="83"/>
      <c r="E113" s="83"/>
      <c r="F113" s="83"/>
      <c r="G113" s="83"/>
      <c r="H113" s="57"/>
      <c r="I113" s="908"/>
      <c r="J113" s="368"/>
    </row>
    <row r="114" spans="1:15" s="70" customFormat="1" ht="21.75" customHeight="1" thickBot="1" x14ac:dyDescent="0.2">
      <c r="A114" s="680"/>
      <c r="B114" s="740"/>
      <c r="C114" s="742" t="s">
        <v>693</v>
      </c>
      <c r="D114" s="743"/>
      <c r="E114" s="735">
        <f>SUM(E112:E113)</f>
        <v>787</v>
      </c>
      <c r="F114" s="735">
        <f>SUM(F112:F113)</f>
        <v>213</v>
      </c>
      <c r="G114" s="735">
        <f>SUM(G112:G113)</f>
        <v>1000</v>
      </c>
      <c r="H114" s="735">
        <f>SUM(H112:H113)</f>
        <v>0</v>
      </c>
      <c r="I114" s="909">
        <f>SUM(I112:I113)</f>
        <v>1000</v>
      </c>
      <c r="J114" s="368"/>
    </row>
    <row r="115" spans="1:15" s="70" customFormat="1" ht="13.5" customHeight="1" x14ac:dyDescent="0.15">
      <c r="A115" s="680"/>
      <c r="B115" s="704"/>
      <c r="C115" s="705"/>
      <c r="D115" s="706"/>
      <c r="E115" s="706"/>
      <c r="F115" s="706"/>
      <c r="G115" s="706"/>
      <c r="H115" s="706"/>
      <c r="I115" s="911"/>
      <c r="J115" s="368"/>
    </row>
    <row r="116" spans="1:15" s="70" customFormat="1" ht="13.5" customHeight="1" x14ac:dyDescent="0.15">
      <c r="A116" s="680"/>
      <c r="B116" s="731" t="s">
        <v>1152</v>
      </c>
      <c r="C116" s="53" t="s">
        <v>607</v>
      </c>
      <c r="D116" s="65"/>
      <c r="E116" s="706"/>
      <c r="F116" s="706"/>
      <c r="G116" s="706"/>
      <c r="H116" s="706"/>
      <c r="I116" s="643"/>
      <c r="J116" s="368"/>
    </row>
    <row r="117" spans="1:15" s="543" customFormat="1" ht="21.75" customHeight="1" x14ac:dyDescent="0.2">
      <c r="A117" s="681"/>
      <c r="B117" s="676" t="s">
        <v>420</v>
      </c>
      <c r="C117" s="732" t="s">
        <v>791</v>
      </c>
      <c r="D117" s="468" t="s">
        <v>250</v>
      </c>
      <c r="E117" s="468">
        <v>5163</v>
      </c>
      <c r="F117" s="468">
        <v>1394</v>
      </c>
      <c r="G117" s="469">
        <f>SUM(E117:F117)</f>
        <v>6557</v>
      </c>
      <c r="H117" s="468">
        <v>0</v>
      </c>
      <c r="I117" s="644">
        <f>G117</f>
        <v>6557</v>
      </c>
      <c r="J117" s="542"/>
    </row>
    <row r="118" spans="1:15" s="543" customFormat="1" ht="12.75" customHeight="1" thickBot="1" x14ac:dyDescent="0.25">
      <c r="A118" s="681"/>
      <c r="B118" s="676"/>
      <c r="C118" s="732"/>
      <c r="D118" s="468"/>
      <c r="E118" s="468"/>
      <c r="F118" s="468"/>
      <c r="G118" s="469"/>
      <c r="H118" s="468"/>
      <c r="I118" s="644"/>
      <c r="J118" s="542"/>
    </row>
    <row r="119" spans="1:15" s="70" customFormat="1" ht="21.75" customHeight="1" thickBot="1" x14ac:dyDescent="0.2">
      <c r="A119" s="680"/>
      <c r="B119" s="740"/>
      <c r="C119" s="734" t="s">
        <v>16</v>
      </c>
      <c r="D119" s="735"/>
      <c r="E119" s="735">
        <f>SUM(E117:E118)</f>
        <v>5163</v>
      </c>
      <c r="F119" s="735">
        <f>SUM(F117:F118)</f>
        <v>1394</v>
      </c>
      <c r="G119" s="735">
        <f>SUM(G117:G118)</f>
        <v>6557</v>
      </c>
      <c r="H119" s="735">
        <f>SUM(H117:H118)</f>
        <v>0</v>
      </c>
      <c r="I119" s="909">
        <f>SUM(I117:I118)</f>
        <v>6557</v>
      </c>
      <c r="J119" s="368"/>
    </row>
    <row r="120" spans="1:15" s="70" customFormat="1" ht="13.5" customHeight="1" x14ac:dyDescent="0.15">
      <c r="A120" s="680"/>
      <c r="B120" s="704"/>
      <c r="C120" s="705"/>
      <c r="D120" s="706"/>
      <c r="E120" s="706"/>
      <c r="F120" s="706"/>
      <c r="G120" s="706"/>
      <c r="H120" s="706"/>
      <c r="I120" s="911"/>
      <c r="J120" s="368"/>
      <c r="L120" s="384"/>
      <c r="M120" s="384"/>
    </row>
    <row r="121" spans="1:15" s="70" customFormat="1" ht="13.5" customHeight="1" x14ac:dyDescent="0.15">
      <c r="A121" s="680"/>
      <c r="B121" s="731" t="s">
        <v>1153</v>
      </c>
      <c r="C121" s="53" t="s">
        <v>775</v>
      </c>
      <c r="D121" s="65"/>
      <c r="E121" s="706"/>
      <c r="F121" s="706"/>
      <c r="G121" s="706"/>
      <c r="H121" s="706"/>
      <c r="I121" s="643"/>
      <c r="J121" s="368"/>
      <c r="L121" s="384"/>
      <c r="M121" s="384"/>
    </row>
    <row r="122" spans="1:15" s="543" customFormat="1" ht="21.75" customHeight="1" x14ac:dyDescent="0.2">
      <c r="A122" s="681"/>
      <c r="B122" s="676" t="s">
        <v>420</v>
      </c>
      <c r="C122" s="732" t="s">
        <v>866</v>
      </c>
      <c r="D122" s="468" t="s">
        <v>250</v>
      </c>
      <c r="E122" s="468">
        <v>787</v>
      </c>
      <c r="F122" s="468">
        <v>213</v>
      </c>
      <c r="G122" s="469">
        <f>E122+F122</f>
        <v>1000</v>
      </c>
      <c r="H122" s="468">
        <f>G122</f>
        <v>1000</v>
      </c>
      <c r="I122" s="736">
        <v>0</v>
      </c>
      <c r="J122" s="542"/>
      <c r="L122" s="632"/>
      <c r="M122" s="632"/>
    </row>
    <row r="123" spans="1:15" s="543" customFormat="1" ht="12" customHeight="1" thickBot="1" x14ac:dyDescent="0.25">
      <c r="A123" s="681"/>
      <c r="B123" s="737"/>
      <c r="C123" s="738"/>
      <c r="D123" s="639"/>
      <c r="E123" s="639"/>
      <c r="F123" s="639"/>
      <c r="G123" s="739"/>
      <c r="H123" s="639"/>
      <c r="I123" s="1395"/>
      <c r="J123" s="542"/>
      <c r="L123" s="632"/>
      <c r="M123" s="632"/>
    </row>
    <row r="124" spans="1:15" s="543" customFormat="1" ht="21.75" customHeight="1" thickBot="1" x14ac:dyDescent="0.25">
      <c r="A124" s="681"/>
      <c r="B124" s="740"/>
      <c r="C124" s="734" t="s">
        <v>169</v>
      </c>
      <c r="D124" s="735"/>
      <c r="E124" s="735">
        <f>SUM(E122:E122)</f>
        <v>787</v>
      </c>
      <c r="F124" s="735">
        <f>SUM(F122:F122)</f>
        <v>213</v>
      </c>
      <c r="G124" s="735">
        <f>SUM(G122:G122)</f>
        <v>1000</v>
      </c>
      <c r="H124" s="735">
        <f>SUM(H122:H122)</f>
        <v>1000</v>
      </c>
      <c r="I124" s="909">
        <f>SUM(I122:I122)</f>
        <v>0</v>
      </c>
      <c r="J124" s="542"/>
      <c r="L124" s="632"/>
      <c r="M124" s="632"/>
    </row>
    <row r="125" spans="1:15" s="70" customFormat="1" ht="13.5" customHeight="1" x14ac:dyDescent="0.2">
      <c r="A125" s="680"/>
      <c r="B125" s="708"/>
      <c r="C125" s="709"/>
      <c r="D125" s="711"/>
      <c r="E125" s="711"/>
      <c r="F125" s="711"/>
      <c r="G125" s="706"/>
      <c r="H125" s="707"/>
      <c r="I125" s="911"/>
      <c r="J125" s="368"/>
      <c r="L125" s="384"/>
      <c r="M125" s="384"/>
      <c r="O125" s="384"/>
    </row>
    <row r="126" spans="1:15" s="70" customFormat="1" ht="13.5" customHeight="1" x14ac:dyDescent="0.15">
      <c r="A126" s="680"/>
      <c r="B126" s="731" t="s">
        <v>1154</v>
      </c>
      <c r="C126" s="53" t="s">
        <v>449</v>
      </c>
      <c r="D126" s="65"/>
      <c r="E126" s="65">
        <v>0</v>
      </c>
      <c r="F126" s="65">
        <v>0</v>
      </c>
      <c r="G126" s="65">
        <v>0</v>
      </c>
      <c r="H126" s="57">
        <v>0</v>
      </c>
      <c r="I126" s="643">
        <v>0</v>
      </c>
      <c r="J126" s="368"/>
      <c r="L126" s="384"/>
      <c r="M126" s="384"/>
    </row>
    <row r="127" spans="1:15" s="70" customFormat="1" ht="11.25" customHeight="1" thickBot="1" x14ac:dyDescent="0.25">
      <c r="A127" s="680"/>
      <c r="B127" s="713"/>
      <c r="C127" s="732"/>
      <c r="D127" s="83"/>
      <c r="E127" s="83"/>
      <c r="F127" s="83"/>
      <c r="G127" s="65"/>
      <c r="H127" s="44"/>
      <c r="I127" s="908"/>
      <c r="J127" s="368"/>
      <c r="L127" s="384"/>
      <c r="M127" s="384"/>
    </row>
    <row r="128" spans="1:15" s="70" customFormat="1" ht="21.75" customHeight="1" thickBot="1" x14ac:dyDescent="0.25">
      <c r="A128" s="680"/>
      <c r="B128" s="710"/>
      <c r="C128" s="744" t="s">
        <v>450</v>
      </c>
      <c r="D128" s="745"/>
      <c r="E128" s="481">
        <f>E126</f>
        <v>0</v>
      </c>
      <c r="F128" s="481">
        <f t="shared" ref="F128:I128" si="15">F126</f>
        <v>0</v>
      </c>
      <c r="G128" s="481">
        <f t="shared" si="15"/>
        <v>0</v>
      </c>
      <c r="H128" s="481">
        <f t="shared" si="15"/>
        <v>0</v>
      </c>
      <c r="I128" s="1391">
        <f t="shared" si="15"/>
        <v>0</v>
      </c>
      <c r="J128" s="368"/>
      <c r="L128" s="384"/>
      <c r="M128" s="384"/>
    </row>
    <row r="129" spans="1:13" s="41" customFormat="1" ht="13.5" customHeight="1" thickBot="1" x14ac:dyDescent="0.25">
      <c r="A129" s="682"/>
      <c r="B129" s="708"/>
      <c r="C129" s="709"/>
      <c r="D129" s="711"/>
      <c r="E129" s="711"/>
      <c r="F129" s="711"/>
      <c r="G129" s="706"/>
      <c r="H129" s="712"/>
      <c r="I129" s="910"/>
      <c r="J129" s="366"/>
      <c r="L129" s="378"/>
      <c r="M129" s="378"/>
    </row>
    <row r="130" spans="1:13" s="70" customFormat="1" ht="20.25" customHeight="1" thickBot="1" x14ac:dyDescent="0.2">
      <c r="A130" s="680"/>
      <c r="B130" s="733"/>
      <c r="C130" s="744" t="s">
        <v>451</v>
      </c>
      <c r="D130" s="574"/>
      <c r="E130" s="574">
        <f>E16+E22+E47+E65+E70+E77+E82+E91+E96+E105+E109+E114+E119+E128+E124</f>
        <v>2673887</v>
      </c>
      <c r="F130" s="574">
        <f>F16+F22+F47+F65+F70+F77+F82+F91+F96+F105+F109+F114+F119+F128+F124</f>
        <v>516511</v>
      </c>
      <c r="G130" s="574">
        <f>G16+G22+G47+G65+G70+G77+G82+G91+G96+G105+G109+G114+G119+G128+G124</f>
        <v>3190398</v>
      </c>
      <c r="H130" s="574">
        <f>H16+H22+H47+H65+H70+H77+H82+H91+H96+H105+H109+H114+H119+H128+H124</f>
        <v>3138357</v>
      </c>
      <c r="I130" s="1394">
        <f>I16+I22+I47+I65+I70+I77+I82+I91+I96+I105+I109+I114+I119+I128+I124</f>
        <v>52041</v>
      </c>
      <c r="J130" s="368"/>
      <c r="L130" s="384"/>
      <c r="M130" s="384"/>
    </row>
    <row r="133" spans="1:13" ht="14.1" customHeight="1" x14ac:dyDescent="0.2">
      <c r="F133" s="71"/>
      <c r="G133" s="72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püm.Brunszvik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2021-10-15T08:11:12Z</cp:lastPrinted>
  <dcterms:created xsi:type="dcterms:W3CDTF">2013-12-16T15:47:29Z</dcterms:created>
  <dcterms:modified xsi:type="dcterms:W3CDTF">2021-11-02T09:47:35Z</dcterms:modified>
</cp:coreProperties>
</file>