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1\Költségvetés 2021\Költségvetés 2021 3. módosítás\Beterjesztett\"/>
    </mc:Choice>
  </mc:AlternateContent>
  <xr:revisionPtr revIDLastSave="0" documentId="13_ncr:1_{B1D4335F-E5AB-4382-8525-338786D81A4F}" xr6:coauthVersionLast="36" xr6:coauthVersionMax="45" xr10:uidLastSave="{00000000-0000-0000-0000-000000000000}"/>
  <bookViews>
    <workbookView xWindow="0" yWindow="0" windowWidth="25200" windowHeight="11475" tabRatio="597" activeTab="4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1 évi állami tám" sheetId="67" state="hidden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pü.mérleg Önkorm." sheetId="46" r:id="rId11"/>
    <sheet name="pü.mérleg Hivatal" sheetId="45" r:id="rId12"/>
    <sheet name="műk. kiad. szakf Önkorm. " sheetId="15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C21" i="24" l="1"/>
  <c r="D39" i="24"/>
  <c r="E39" i="24"/>
  <c r="F39" i="24"/>
  <c r="G39" i="24"/>
  <c r="H39" i="24"/>
  <c r="I39" i="24"/>
  <c r="J39" i="24"/>
  <c r="K39" i="24"/>
  <c r="L39" i="24"/>
  <c r="M39" i="24"/>
  <c r="C39" i="24"/>
  <c r="N32" i="24"/>
  <c r="D25" i="24"/>
  <c r="D26" i="24"/>
  <c r="D27" i="24"/>
  <c r="D28" i="24"/>
  <c r="D29" i="24"/>
  <c r="D30" i="24"/>
  <c r="D31" i="24"/>
  <c r="C25" i="24"/>
  <c r="C26" i="24"/>
  <c r="C27" i="24"/>
  <c r="C28" i="24"/>
  <c r="C29" i="24"/>
  <c r="C30" i="24"/>
  <c r="C31" i="24"/>
  <c r="N20" i="24"/>
  <c r="C20" i="24"/>
  <c r="N15" i="24"/>
  <c r="N16" i="24"/>
  <c r="E16" i="24"/>
  <c r="F16" i="24"/>
  <c r="G16" i="24"/>
  <c r="H16" i="24"/>
  <c r="I16" i="24" s="1"/>
  <c r="J16" i="24" s="1"/>
  <c r="K16" i="24" s="1"/>
  <c r="L16" i="24" s="1"/>
  <c r="M16" i="24" s="1"/>
  <c r="E15" i="24"/>
  <c r="F15" i="24"/>
  <c r="G15" i="24"/>
  <c r="H15" i="24"/>
  <c r="I15" i="24" s="1"/>
  <c r="J15" i="24" s="1"/>
  <c r="K15" i="24" s="1"/>
  <c r="L15" i="24" s="1"/>
  <c r="M15" i="24" s="1"/>
  <c r="D15" i="24"/>
  <c r="D16" i="24"/>
  <c r="C15" i="24"/>
  <c r="C16" i="24"/>
  <c r="N14" i="24"/>
  <c r="E14" i="24"/>
  <c r="F14" i="24"/>
  <c r="G14" i="24"/>
  <c r="H14" i="24"/>
  <c r="I14" i="24" s="1"/>
  <c r="J14" i="24" s="1"/>
  <c r="K14" i="24" s="1"/>
  <c r="L14" i="24" s="1"/>
  <c r="M14" i="24" s="1"/>
  <c r="D14" i="24"/>
  <c r="C14" i="24"/>
  <c r="N12" i="24"/>
  <c r="E12" i="24"/>
  <c r="F12" i="24"/>
  <c r="G12" i="24"/>
  <c r="H12" i="24"/>
  <c r="I12" i="24" s="1"/>
  <c r="J12" i="24" s="1"/>
  <c r="K12" i="24" s="1"/>
  <c r="L12" i="24" s="1"/>
  <c r="M12" i="24" s="1"/>
  <c r="D12" i="24"/>
  <c r="C12" i="24"/>
  <c r="N11" i="24"/>
  <c r="E11" i="24"/>
  <c r="F11" i="24"/>
  <c r="G11" i="24"/>
  <c r="H11" i="24"/>
  <c r="I11" i="24" s="1"/>
  <c r="J11" i="24" s="1"/>
  <c r="K11" i="24" s="1"/>
  <c r="L11" i="24" s="1"/>
  <c r="M11" i="24" s="1"/>
  <c r="D11" i="24"/>
  <c r="C11" i="24"/>
  <c r="C34" i="47" l="1"/>
  <c r="D33" i="46" l="1"/>
  <c r="C44" i="47"/>
  <c r="H30" i="47"/>
  <c r="G30" i="47"/>
  <c r="H17" i="49"/>
  <c r="G17" i="49"/>
  <c r="H18" i="47"/>
  <c r="I18" i="47"/>
  <c r="G18" i="47"/>
  <c r="C45" i="5"/>
  <c r="D25" i="47"/>
  <c r="C48" i="64" l="1"/>
  <c r="C49" i="45"/>
  <c r="D49" i="45"/>
  <c r="D48" i="45"/>
  <c r="C48" i="45"/>
  <c r="E33" i="45"/>
  <c r="D33" i="45"/>
  <c r="C33" i="45"/>
  <c r="E32" i="45"/>
  <c r="D32" i="45"/>
  <c r="E25" i="45"/>
  <c r="E31" i="6"/>
  <c r="G78" i="8" l="1"/>
  <c r="G29" i="8"/>
  <c r="H29" i="8"/>
  <c r="F49" i="8"/>
  <c r="G47" i="8"/>
  <c r="E49" i="8"/>
  <c r="G65" i="8" l="1"/>
  <c r="H30" i="46" l="1"/>
  <c r="G30" i="46"/>
  <c r="F91" i="8"/>
  <c r="H91" i="8"/>
  <c r="I91" i="8"/>
  <c r="E91" i="8"/>
  <c r="G90" i="8"/>
  <c r="G89" i="8"/>
  <c r="G91" i="8" s="1"/>
  <c r="K56" i="15"/>
  <c r="K57" i="15"/>
  <c r="R65" i="15"/>
  <c r="I19" i="45" l="1"/>
  <c r="G27" i="42"/>
  <c r="Q66" i="79" l="1"/>
  <c r="R66" i="79"/>
  <c r="S66" i="79"/>
  <c r="T66" i="79"/>
  <c r="U66" i="79"/>
  <c r="V66" i="79"/>
  <c r="W66" i="79"/>
  <c r="X66" i="79"/>
  <c r="Y66" i="79"/>
  <c r="Z66" i="79"/>
  <c r="AA66" i="79"/>
  <c r="AB66" i="79"/>
  <c r="AC66" i="79"/>
  <c r="AD66" i="79"/>
  <c r="AE66" i="79"/>
  <c r="AF66" i="79"/>
  <c r="AG66" i="79"/>
  <c r="AH66" i="79"/>
  <c r="AI66" i="79"/>
  <c r="AJ66" i="79"/>
  <c r="AK66" i="79"/>
  <c r="AL66" i="79"/>
  <c r="AM66" i="79"/>
  <c r="AN66" i="79"/>
  <c r="AO66" i="79"/>
  <c r="AP66" i="79"/>
  <c r="AQ66" i="79"/>
  <c r="AR66" i="79"/>
  <c r="AS66" i="79"/>
  <c r="AT66" i="79"/>
  <c r="AU66" i="79"/>
  <c r="AV66" i="79"/>
  <c r="AW66" i="79"/>
  <c r="AX66" i="79"/>
  <c r="AY66" i="79"/>
  <c r="AZ66" i="79"/>
  <c r="BA66" i="79"/>
  <c r="BB66" i="79"/>
  <c r="BC66" i="79"/>
  <c r="BD66" i="79"/>
  <c r="BE66" i="79"/>
  <c r="BF66" i="79"/>
  <c r="BG66" i="79"/>
  <c r="BH66" i="79"/>
  <c r="BI66" i="79"/>
  <c r="BJ66" i="79"/>
  <c r="BK66" i="79"/>
  <c r="BL66" i="79"/>
  <c r="BM66" i="79"/>
  <c r="BN66" i="79"/>
  <c r="BO66" i="79"/>
  <c r="BP66" i="79"/>
  <c r="BQ66" i="79"/>
  <c r="BR66" i="79"/>
  <c r="BS66" i="79"/>
  <c r="BT66" i="79"/>
  <c r="BU66" i="79"/>
  <c r="BU64" i="79"/>
  <c r="I64" i="79"/>
  <c r="J64" i="79"/>
  <c r="K64" i="79"/>
  <c r="L64" i="79"/>
  <c r="M64" i="79"/>
  <c r="N64" i="79"/>
  <c r="O64" i="79"/>
  <c r="P64" i="79"/>
  <c r="Q64" i="79"/>
  <c r="R64" i="79"/>
  <c r="S64" i="79"/>
  <c r="T64" i="79"/>
  <c r="U64" i="79"/>
  <c r="V64" i="79"/>
  <c r="W64" i="79"/>
  <c r="X64" i="79"/>
  <c r="Y64" i="79"/>
  <c r="Z64" i="79"/>
  <c r="AA64" i="79"/>
  <c r="AB64" i="79"/>
  <c r="AC64" i="79"/>
  <c r="AD64" i="79"/>
  <c r="AE64" i="79"/>
  <c r="AF64" i="79"/>
  <c r="AG64" i="79"/>
  <c r="AH64" i="79"/>
  <c r="AI64" i="79"/>
  <c r="AJ64" i="79"/>
  <c r="AK64" i="79"/>
  <c r="AL64" i="79"/>
  <c r="AM64" i="79"/>
  <c r="AN64" i="79"/>
  <c r="AO64" i="79"/>
  <c r="AP64" i="79"/>
  <c r="AQ64" i="79"/>
  <c r="AR64" i="79"/>
  <c r="AS64" i="79"/>
  <c r="AT64" i="79"/>
  <c r="AU64" i="79"/>
  <c r="AV64" i="79"/>
  <c r="AW64" i="79"/>
  <c r="AX64" i="79"/>
  <c r="AY64" i="79"/>
  <c r="AZ64" i="79"/>
  <c r="BA64" i="79"/>
  <c r="BB64" i="79"/>
  <c r="BC64" i="79"/>
  <c r="BD64" i="79"/>
  <c r="BE64" i="79"/>
  <c r="BF64" i="79"/>
  <c r="BG64" i="79"/>
  <c r="BH64" i="79"/>
  <c r="BI64" i="79"/>
  <c r="BJ64" i="79"/>
  <c r="BK64" i="79"/>
  <c r="BL64" i="79"/>
  <c r="BM64" i="79"/>
  <c r="BN64" i="79"/>
  <c r="BO64" i="79"/>
  <c r="BP64" i="79"/>
  <c r="BQ64" i="79"/>
  <c r="BR64" i="79"/>
  <c r="BS64" i="79"/>
  <c r="BT64" i="79"/>
  <c r="BF21" i="79"/>
  <c r="BU21" i="79" s="1"/>
  <c r="BG21" i="79"/>
  <c r="BH21" i="79"/>
  <c r="BI21" i="79"/>
  <c r="BJ21" i="79"/>
  <c r="BK21" i="79"/>
  <c r="BL21" i="79"/>
  <c r="BM21" i="79"/>
  <c r="BN21" i="79"/>
  <c r="BO21" i="79"/>
  <c r="BP21" i="79"/>
  <c r="BQ21" i="79"/>
  <c r="BR21" i="79"/>
  <c r="BS21" i="79"/>
  <c r="BT21" i="79"/>
  <c r="BD21" i="79"/>
  <c r="BE21" i="79"/>
  <c r="BU17" i="79"/>
  <c r="BU18" i="79"/>
  <c r="BU19" i="79"/>
  <c r="BU20" i="79"/>
  <c r="BU16" i="79"/>
  <c r="O66" i="79"/>
  <c r="I66" i="79"/>
  <c r="N66" i="79"/>
  <c r="K66" i="79"/>
  <c r="J66" i="79"/>
  <c r="G64" i="79"/>
  <c r="G66" i="79" s="1"/>
  <c r="F64" i="79"/>
  <c r="F66" i="79" s="1"/>
  <c r="E64" i="79"/>
  <c r="E66" i="79" s="1"/>
  <c r="D64" i="79"/>
  <c r="D66" i="79" s="1"/>
  <c r="P61" i="79"/>
  <c r="AY60" i="79"/>
  <c r="BU60" i="79" s="1"/>
  <c r="AH60" i="79"/>
  <c r="BC60" i="79" s="1"/>
  <c r="AD60" i="79"/>
  <c r="AH59" i="79"/>
  <c r="AY59" i="79" s="1"/>
  <c r="BU59" i="79" s="1"/>
  <c r="AD59" i="79"/>
  <c r="AH58" i="79"/>
  <c r="AH61" i="79" s="1"/>
  <c r="AD58" i="79"/>
  <c r="AD61" i="79" s="1"/>
  <c r="BC57" i="79"/>
  <c r="AH57" i="79"/>
  <c r="AD57" i="79"/>
  <c r="AY57" i="79" s="1"/>
  <c r="BL52" i="79"/>
  <c r="BA52" i="79"/>
  <c r="AZ52" i="79"/>
  <c r="BB52" i="79" s="1"/>
  <c r="AF52" i="79"/>
  <c r="AE52" i="79"/>
  <c r="AD52" i="79"/>
  <c r="H52" i="79"/>
  <c r="AH52" i="79" s="1"/>
  <c r="BC52" i="79" s="1"/>
  <c r="C52" i="79"/>
  <c r="C64" i="79" s="1"/>
  <c r="C66" i="79" s="1"/>
  <c r="H51" i="79"/>
  <c r="AH51" i="79" s="1"/>
  <c r="H49" i="79"/>
  <c r="AH49" i="79" s="1"/>
  <c r="H47" i="79"/>
  <c r="AH47" i="79" s="1"/>
  <c r="BC46" i="79"/>
  <c r="BU46" i="79" s="1"/>
  <c r="AH46" i="79"/>
  <c r="AY46" i="79" s="1"/>
  <c r="H46" i="79"/>
  <c r="BC43" i="79"/>
  <c r="BA43" i="79"/>
  <c r="BB43" i="79" s="1"/>
  <c r="AZ43" i="79"/>
  <c r="AH43" i="79"/>
  <c r="AY43" i="79" s="1"/>
  <c r="AG43" i="79"/>
  <c r="AG52" i="79" s="1"/>
  <c r="H43" i="79"/>
  <c r="H42" i="79"/>
  <c r="AH42" i="79" s="1"/>
  <c r="H41" i="79"/>
  <c r="AH41" i="79" s="1"/>
  <c r="H40" i="79"/>
  <c r="AH40" i="79" s="1"/>
  <c r="BL38" i="79"/>
  <c r="H38" i="79"/>
  <c r="AH38" i="79" s="1"/>
  <c r="BC35" i="79"/>
  <c r="P35" i="79"/>
  <c r="AD35" i="79" s="1"/>
  <c r="BU34" i="79"/>
  <c r="BC34" i="79"/>
  <c r="AY34" i="79"/>
  <c r="AH34" i="79"/>
  <c r="AD34" i="79"/>
  <c r="BC33" i="79"/>
  <c r="AY33" i="79"/>
  <c r="AH33" i="79"/>
  <c r="AD33" i="79"/>
  <c r="BU33" i="79" s="1"/>
  <c r="BC32" i="79"/>
  <c r="AH32" i="79"/>
  <c r="AD32" i="79"/>
  <c r="BU32" i="79" s="1"/>
  <c r="BC31" i="79"/>
  <c r="AH31" i="79"/>
  <c r="AD31" i="79"/>
  <c r="BU31" i="79" s="1"/>
  <c r="BC30" i="79"/>
  <c r="AH30" i="79"/>
  <c r="AD30" i="79"/>
  <c r="BU30" i="79" s="1"/>
  <c r="BU29" i="79"/>
  <c r="BC29" i="79"/>
  <c r="AY29" i="79"/>
  <c r="AH29" i="79"/>
  <c r="AD29" i="79"/>
  <c r="BU28" i="79"/>
  <c r="BC28" i="79"/>
  <c r="AY28" i="79"/>
  <c r="AH28" i="79"/>
  <c r="AD28" i="79"/>
  <c r="BC27" i="79"/>
  <c r="AY27" i="79"/>
  <c r="AH27" i="79"/>
  <c r="AD27" i="79"/>
  <c r="BU27" i="79" s="1"/>
  <c r="BC26" i="79"/>
  <c r="AH26" i="79"/>
  <c r="AD26" i="79"/>
  <c r="BU26" i="79" s="1"/>
  <c r="BC25" i="79"/>
  <c r="AH25" i="79"/>
  <c r="AH35" i="79" s="1"/>
  <c r="AD25" i="79"/>
  <c r="BU25" i="79" s="1"/>
  <c r="AW21" i="79"/>
  <c r="AV21" i="79"/>
  <c r="AU21" i="79"/>
  <c r="AT21" i="79"/>
  <c r="AP21" i="79"/>
  <c r="AN21" i="79"/>
  <c r="AM21" i="79"/>
  <c r="AK21" i="79"/>
  <c r="AJ21" i="79"/>
  <c r="AI21" i="79"/>
  <c r="AH21" i="79"/>
  <c r="BC21" i="79" s="1"/>
  <c r="AC21" i="79"/>
  <c r="AB21" i="79"/>
  <c r="AA21" i="79"/>
  <c r="Z21" i="79"/>
  <c r="Y21" i="79"/>
  <c r="X21" i="79"/>
  <c r="W21" i="79"/>
  <c r="V21" i="79"/>
  <c r="U21" i="79"/>
  <c r="T21" i="79"/>
  <c r="S21" i="79"/>
  <c r="R21" i="79"/>
  <c r="Q21" i="79"/>
  <c r="P21" i="79"/>
  <c r="P66" i="79" s="1"/>
  <c r="BC20" i="79"/>
  <c r="AY20" i="79"/>
  <c r="AT20" i="79"/>
  <c r="AH20" i="79"/>
  <c r="AD20" i="79"/>
  <c r="BC19" i="79"/>
  <c r="AY19" i="79"/>
  <c r="AH19" i="79"/>
  <c r="AD19" i="79"/>
  <c r="BC18" i="79"/>
  <c r="AW18" i="79"/>
  <c r="AU18" i="79"/>
  <c r="AS18" i="79"/>
  <c r="BO18" i="79" s="1"/>
  <c r="AQ18" i="79"/>
  <c r="BM18" i="79" s="1"/>
  <c r="AJ18" i="79"/>
  <c r="AH18" i="79"/>
  <c r="AY18" i="79" s="1"/>
  <c r="AD18" i="79"/>
  <c r="BC17" i="79"/>
  <c r="AX17" i="79"/>
  <c r="AX21" i="79" s="1"/>
  <c r="AW17" i="79"/>
  <c r="AV17" i="79"/>
  <c r="AR17" i="79"/>
  <c r="AR21" i="79" s="1"/>
  <c r="AQ17" i="79"/>
  <c r="AQ21" i="79" s="1"/>
  <c r="AP17" i="79"/>
  <c r="AO17" i="79"/>
  <c r="AO21" i="79" s="1"/>
  <c r="AN17" i="79"/>
  <c r="AL17" i="79"/>
  <c r="AL21" i="79" s="1"/>
  <c r="AH17" i="79"/>
  <c r="AD17" i="79"/>
  <c r="BC16" i="79"/>
  <c r="AS16" i="79"/>
  <c r="AS21" i="79" s="1"/>
  <c r="AH16" i="79"/>
  <c r="AY16" i="79" s="1"/>
  <c r="AD16" i="79"/>
  <c r="BC12" i="79"/>
  <c r="BU12" i="79" s="1"/>
  <c r="AS12" i="79"/>
  <c r="AH12" i="79"/>
  <c r="M12" i="79"/>
  <c r="M66" i="79" s="1"/>
  <c r="H12" i="79"/>
  <c r="AY12" i="79" s="1"/>
  <c r="BC10" i="79"/>
  <c r="AN10" i="79"/>
  <c r="BI10" i="79" s="1"/>
  <c r="AM10" i="79"/>
  <c r="BH10" i="79" s="1"/>
  <c r="AK10" i="79"/>
  <c r="BF10" i="79" s="1"/>
  <c r="AI10" i="79"/>
  <c r="BD10" i="79" s="1"/>
  <c r="AH10" i="79"/>
  <c r="H10" i="79"/>
  <c r="BU35" i="79" l="1"/>
  <c r="AY35" i="79"/>
  <c r="BC42" i="79"/>
  <c r="BU42" i="79" s="1"/>
  <c r="AY42" i="79"/>
  <c r="BC51" i="79"/>
  <c r="BU51" i="79" s="1"/>
  <c r="AY51" i="79"/>
  <c r="BU57" i="79"/>
  <c r="BC40" i="79"/>
  <c r="BU40" i="79" s="1"/>
  <c r="AY40" i="79"/>
  <c r="BC47" i="79"/>
  <c r="BU47" i="79" s="1"/>
  <c r="AY47" i="79"/>
  <c r="BC41" i="79"/>
  <c r="BU41" i="79" s="1"/>
  <c r="AY41" i="79"/>
  <c r="BC49" i="79"/>
  <c r="BU49" i="79" s="1"/>
  <c r="AY49" i="79"/>
  <c r="BU43" i="79"/>
  <c r="BC38" i="79"/>
  <c r="BU38" i="79" s="1"/>
  <c r="AY38" i="79"/>
  <c r="AY26" i="79"/>
  <c r="AY32" i="79"/>
  <c r="BL43" i="79"/>
  <c r="AY25" i="79"/>
  <c r="AY31" i="79"/>
  <c r="AY58" i="79"/>
  <c r="BU58" i="79" s="1"/>
  <c r="BC59" i="79"/>
  <c r="H64" i="79"/>
  <c r="H66" i="79" s="1"/>
  <c r="AD21" i="79"/>
  <c r="AY21" i="79"/>
  <c r="AY30" i="79"/>
  <c r="BC58" i="79"/>
  <c r="BC61" i="79" s="1"/>
  <c r="AY10" i="79"/>
  <c r="BU10" i="79"/>
  <c r="AY17" i="79"/>
  <c r="AY61" i="79" l="1"/>
  <c r="BU61" i="79"/>
  <c r="AY52" i="79"/>
  <c r="BU52" i="79"/>
  <c r="I14" i="42" l="1"/>
  <c r="H24" i="42"/>
  <c r="G24" i="42"/>
  <c r="E18" i="5"/>
  <c r="R63" i="15"/>
  <c r="R64" i="15"/>
  <c r="R66" i="15"/>
  <c r="G64" i="8" l="1"/>
  <c r="F67" i="8" l="1"/>
  <c r="E67" i="8"/>
  <c r="G63" i="8"/>
  <c r="I63" i="8" s="1"/>
  <c r="I67" i="8" s="1"/>
  <c r="F22" i="8"/>
  <c r="E22" i="8"/>
  <c r="G62" i="8"/>
  <c r="F75" i="80" l="1"/>
  <c r="F77" i="80" s="1"/>
  <c r="E75" i="80"/>
  <c r="E77" i="80" s="1"/>
  <c r="G74" i="80"/>
  <c r="F70" i="80"/>
  <c r="E70" i="80"/>
  <c r="G24" i="80"/>
  <c r="G61" i="80"/>
  <c r="G77" i="80" l="1"/>
  <c r="G70" i="80"/>
  <c r="E19" i="10" l="1"/>
  <c r="C24" i="10"/>
  <c r="C33" i="6"/>
  <c r="E32" i="6"/>
  <c r="E24" i="6"/>
  <c r="D25" i="6"/>
  <c r="C25" i="6"/>
  <c r="E49" i="5"/>
  <c r="E50" i="5"/>
  <c r="E51" i="5"/>
  <c r="E52" i="5"/>
  <c r="D53" i="5"/>
  <c r="C11" i="5" l="1"/>
  <c r="E36" i="5"/>
  <c r="E37" i="5"/>
  <c r="E38" i="5"/>
  <c r="E39" i="5"/>
  <c r="C30" i="5"/>
  <c r="D30" i="5"/>
  <c r="D23" i="5"/>
  <c r="E23" i="5" s="1"/>
  <c r="C23" i="5"/>
  <c r="E26" i="5"/>
  <c r="E27" i="5"/>
  <c r="D73" i="5"/>
  <c r="C73" i="5"/>
  <c r="E72" i="5"/>
  <c r="C11" i="46" l="1"/>
  <c r="C11" i="47"/>
  <c r="E73" i="5"/>
  <c r="E30" i="5"/>
  <c r="D33" i="6"/>
  <c r="E33" i="6" s="1"/>
  <c r="I19" i="42" l="1"/>
  <c r="K14" i="55" l="1"/>
  <c r="L13" i="55"/>
  <c r="L12" i="55" l="1"/>
  <c r="L14" i="55" s="1"/>
  <c r="M14" i="55"/>
  <c r="G20" i="8" l="1"/>
  <c r="N42" i="24" l="1"/>
  <c r="D41" i="24"/>
  <c r="E41" i="24" s="1"/>
  <c r="F41" i="24" s="1"/>
  <c r="G41" i="24" s="1"/>
  <c r="H41" i="24" s="1"/>
  <c r="I41" i="24" s="1"/>
  <c r="J41" i="24" s="1"/>
  <c r="K41" i="24" s="1"/>
  <c r="L41" i="24" s="1"/>
  <c r="M41" i="24" s="1"/>
  <c r="E48" i="5" l="1"/>
  <c r="E47" i="5"/>
  <c r="C53" i="5"/>
  <c r="E26" i="80"/>
  <c r="G45" i="8"/>
  <c r="I16" i="8"/>
  <c r="H16" i="8"/>
  <c r="F16" i="8"/>
  <c r="E16" i="8"/>
  <c r="G14" i="8"/>
  <c r="G43" i="8"/>
  <c r="G23" i="80"/>
  <c r="G22" i="80"/>
  <c r="G21" i="80"/>
  <c r="R58" i="15" l="1"/>
  <c r="E43" i="45"/>
  <c r="C41" i="46" l="1"/>
  <c r="E41" i="46" s="1"/>
  <c r="J14" i="55"/>
  <c r="H14" i="55"/>
  <c r="D14" i="55"/>
  <c r="C14" i="55"/>
  <c r="G42" i="8"/>
  <c r="G46" i="8"/>
  <c r="G41" i="8"/>
  <c r="G40" i="8"/>
  <c r="E15" i="5" l="1"/>
  <c r="H42" i="24" l="1"/>
  <c r="I42" i="24"/>
  <c r="J42" i="24"/>
  <c r="K42" i="24"/>
  <c r="L42" i="24"/>
  <c r="M42" i="24"/>
  <c r="E37" i="49" l="1"/>
  <c r="I28" i="64" l="1"/>
  <c r="R55" i="15" l="1"/>
  <c r="R62" i="15"/>
  <c r="F94" i="66" l="1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5" i="80"/>
  <c r="F26" i="80"/>
  <c r="K17" i="15" s="1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G58" i="80"/>
  <c r="G59" i="80"/>
  <c r="G60" i="80"/>
  <c r="G62" i="80"/>
  <c r="E63" i="80"/>
  <c r="E82" i="80" s="1"/>
  <c r="F63" i="80"/>
  <c r="F82" i="80" s="1"/>
  <c r="G75" i="80"/>
  <c r="E22" i="10"/>
  <c r="D16" i="10"/>
  <c r="E14" i="10"/>
  <c r="C16" i="10"/>
  <c r="G63" i="80" l="1"/>
  <c r="G82" i="80" s="1"/>
  <c r="E65" i="80"/>
  <c r="E81" i="80"/>
  <c r="F81" i="80"/>
  <c r="G79" i="80"/>
  <c r="F79" i="80"/>
  <c r="F65" i="80"/>
  <c r="E79" i="80"/>
  <c r="G26" i="80"/>
  <c r="G81" i="80" s="1"/>
  <c r="E67" i="15"/>
  <c r="H10" i="46" s="1"/>
  <c r="G67" i="15"/>
  <c r="H11" i="46" s="1"/>
  <c r="E84" i="80" l="1"/>
  <c r="F84" i="80"/>
  <c r="G65" i="80"/>
  <c r="G84" i="80" s="1"/>
  <c r="E23" i="10"/>
  <c r="I72" i="8"/>
  <c r="F72" i="8"/>
  <c r="G72" i="8"/>
  <c r="H72" i="8"/>
  <c r="E72" i="8"/>
  <c r="I133" i="8"/>
  <c r="I129" i="8"/>
  <c r="C25" i="46"/>
  <c r="E27" i="6"/>
  <c r="E18" i="6"/>
  <c r="E16" i="6"/>
  <c r="E79" i="5" l="1"/>
  <c r="E80" i="5"/>
  <c r="E81" i="5"/>
  <c r="E82" i="5"/>
  <c r="E64" i="5"/>
  <c r="E53" i="5"/>
  <c r="I16" i="45" l="1"/>
  <c r="E45" i="46" l="1"/>
  <c r="D45" i="47"/>
  <c r="D35" i="48" s="1"/>
  <c r="C45" i="47"/>
  <c r="C35" i="48" s="1"/>
  <c r="E35" i="48" l="1"/>
  <c r="G77" i="8" l="1"/>
  <c r="G61" i="8" l="1"/>
  <c r="G60" i="8"/>
  <c r="G76" i="8"/>
  <c r="H76" i="8" s="1"/>
  <c r="G59" i="8"/>
  <c r="H59" i="8" s="1"/>
  <c r="Q29" i="15" l="1"/>
  <c r="Q21" i="15"/>
  <c r="H27" i="51"/>
  <c r="G83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4" i="5"/>
  <c r="E35" i="5"/>
  <c r="E24" i="5"/>
  <c r="G57" i="8" l="1"/>
  <c r="G55" i="8"/>
  <c r="G58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76" i="67"/>
  <c r="D11" i="46" l="1"/>
  <c r="D11" i="47"/>
  <c r="G76" i="67"/>
  <c r="D44" i="47"/>
  <c r="E43" i="44"/>
  <c r="D67" i="15" l="1"/>
  <c r="F67" i="15"/>
  <c r="I67" i="15"/>
  <c r="K67" i="15"/>
  <c r="N67" i="15"/>
  <c r="O67" i="15"/>
  <c r="I22" i="8"/>
  <c r="H28" i="46" s="1"/>
  <c r="G13" i="8"/>
  <c r="G16" i="8" s="1"/>
  <c r="R52" i="15" l="1"/>
  <c r="R51" i="15"/>
  <c r="R50" i="15"/>
  <c r="D24" i="10"/>
  <c r="E24" i="10" s="1"/>
  <c r="F114" i="8"/>
  <c r="E114" i="8"/>
  <c r="H114" i="8"/>
  <c r="G56" i="8"/>
  <c r="H56" i="8" s="1"/>
  <c r="H67" i="8" s="1"/>
  <c r="G39" i="8"/>
  <c r="H39" i="8" s="1"/>
  <c r="H17" i="46"/>
  <c r="E16" i="5" l="1"/>
  <c r="G38" i="8" l="1"/>
  <c r="H38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9" i="10"/>
  <c r="C29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67" i="15" s="1"/>
  <c r="R47" i="15"/>
  <c r="R19" i="15"/>
  <c r="R34" i="15"/>
  <c r="R40" i="15"/>
  <c r="R37" i="15"/>
  <c r="R36" i="15"/>
  <c r="R33" i="15"/>
  <c r="H42" i="15"/>
  <c r="H67" i="15" s="1"/>
  <c r="R15" i="15"/>
  <c r="R14" i="15"/>
  <c r="R12" i="15"/>
  <c r="R11" i="15"/>
  <c r="R10" i="15"/>
  <c r="R39" i="15" l="1"/>
  <c r="R18" i="15"/>
  <c r="R41" i="15"/>
  <c r="R20" i="15"/>
  <c r="R35" i="15"/>
  <c r="I18" i="45" l="1"/>
  <c r="G18" i="45"/>
  <c r="G17" i="47" s="1"/>
  <c r="H18" i="45"/>
  <c r="G33" i="46" l="1"/>
  <c r="H33" i="46"/>
  <c r="C30" i="54" l="1"/>
  <c r="G41" i="47" l="1"/>
  <c r="G30" i="48" s="1"/>
  <c r="G37" i="8" l="1"/>
  <c r="H37" i="8" s="1"/>
  <c r="H41" i="47" l="1"/>
  <c r="H30" i="48" s="1"/>
  <c r="H27" i="55" l="1"/>
  <c r="D27" i="55"/>
  <c r="C27" i="55"/>
  <c r="E22" i="6" l="1"/>
  <c r="E21" i="6"/>
  <c r="E25" i="6" s="1"/>
  <c r="E33" i="5"/>
  <c r="G28" i="8"/>
  <c r="H28" i="8" s="1"/>
  <c r="G26" i="8"/>
  <c r="H26" i="8" s="1"/>
  <c r="G27" i="8"/>
  <c r="H27" i="8" s="1"/>
  <c r="O14" i="24" l="1"/>
  <c r="I41" i="46" l="1"/>
  <c r="I41" i="47" s="1"/>
  <c r="I30" i="48" l="1"/>
  <c r="O40" i="24"/>
  <c r="F110" i="8"/>
  <c r="E110" i="8"/>
  <c r="F85" i="8"/>
  <c r="G85" i="8"/>
  <c r="H85" i="8"/>
  <c r="I85" i="8"/>
  <c r="E85" i="8"/>
  <c r="G36" i="8" l="1"/>
  <c r="H36" i="8" s="1"/>
  <c r="J17" i="15"/>
  <c r="J67" i="15" s="1"/>
  <c r="D16" i="46"/>
  <c r="D34" i="46" s="1"/>
  <c r="D35" i="46" s="1"/>
  <c r="F16" i="6"/>
  <c r="G16" i="6"/>
  <c r="H16" i="6"/>
  <c r="H19" i="45" l="1"/>
  <c r="R29" i="15" l="1"/>
  <c r="F24" i="63"/>
  <c r="G23" i="63"/>
  <c r="G19" i="8" l="1"/>
  <c r="G22" i="8" s="1"/>
  <c r="H19" i="8" l="1"/>
  <c r="H22" i="8" s="1"/>
  <c r="G28" i="46" l="1"/>
  <c r="E42" i="5"/>
  <c r="E41" i="5" s="1"/>
  <c r="D41" i="5"/>
  <c r="C41" i="5"/>
  <c r="E28" i="5"/>
  <c r="D28" i="5"/>
  <c r="C28" i="5"/>
  <c r="E25" i="5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T94" i="68"/>
  <c r="T98" i="68" s="1"/>
  <c r="L21" i="68"/>
  <c r="R36" i="68"/>
  <c r="R101" i="68" s="1"/>
  <c r="R103" i="68" s="1"/>
  <c r="T25" i="68"/>
  <c r="T101" i="68" l="1"/>
  <c r="T103" i="68" s="1"/>
  <c r="S101" i="68"/>
  <c r="S103" i="68" s="1"/>
  <c r="O101" i="68"/>
  <c r="L101" i="68"/>
  <c r="L103" i="68" s="1"/>
  <c r="P101" i="68" l="1"/>
  <c r="P103" i="68" s="1"/>
  <c r="C43" i="5" l="1"/>
  <c r="C55" i="5" l="1"/>
  <c r="E30" i="49"/>
  <c r="G35" i="8" l="1"/>
  <c r="I35" i="8" s="1"/>
  <c r="E69" i="5" l="1"/>
  <c r="D14" i="64" l="1"/>
  <c r="G113" i="8" l="1"/>
  <c r="G114" i="8" s="1"/>
  <c r="I114" i="8" l="1"/>
  <c r="J31" i="47" l="1"/>
  <c r="K31" i="47"/>
  <c r="L31" i="47"/>
  <c r="C24" i="47"/>
  <c r="C16" i="49" s="1"/>
  <c r="C32" i="64"/>
  <c r="C24" i="46" l="1"/>
  <c r="G127" i="8"/>
  <c r="H127" i="8" s="1"/>
  <c r="G27" i="51" s="1"/>
  <c r="I27" i="51" s="1"/>
  <c r="F101" i="8"/>
  <c r="H101" i="8"/>
  <c r="G31" i="46" s="1"/>
  <c r="E101" i="8"/>
  <c r="G99" i="8"/>
  <c r="I99" i="8" s="1"/>
  <c r="F96" i="8"/>
  <c r="G34" i="8"/>
  <c r="G31" i="47" l="1"/>
  <c r="G18" i="49" s="1"/>
  <c r="H34" i="8"/>
  <c r="F35" i="6"/>
  <c r="G35" i="6"/>
  <c r="H35" i="6"/>
  <c r="E71" i="5"/>
  <c r="D70" i="5"/>
  <c r="E70" i="5"/>
  <c r="C70" i="5"/>
  <c r="C74" i="5" l="1"/>
  <c r="C29" i="64" s="1"/>
  <c r="D74" i="5"/>
  <c r="D32" i="64" s="1"/>
  <c r="E74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E29" i="64" l="1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J17" i="47"/>
  <c r="K17" i="47"/>
  <c r="L17" i="47"/>
  <c r="D47" i="47"/>
  <c r="D38" i="48" s="1"/>
  <c r="C47" i="47"/>
  <c r="C38" i="48" s="1"/>
  <c r="D15" i="47"/>
  <c r="D12" i="49" s="1"/>
  <c r="E47" i="46"/>
  <c r="E47" i="47" s="1"/>
  <c r="E38" i="48" s="1"/>
  <c r="D33" i="44" l="1"/>
  <c r="C33" i="44"/>
  <c r="C15" i="46"/>
  <c r="E15" i="46" l="1"/>
  <c r="E15" i="47" l="1"/>
  <c r="E12" i="49" s="1"/>
  <c r="C15" i="47"/>
  <c r="C12" i="49" s="1"/>
  <c r="G20" i="63" l="1"/>
  <c r="H21" i="46"/>
  <c r="G21" i="46"/>
  <c r="F133" i="8"/>
  <c r="G133" i="8"/>
  <c r="H133" i="8"/>
  <c r="E133" i="8"/>
  <c r="I49" i="8"/>
  <c r="M17" i="15" l="1"/>
  <c r="M67" i="15" s="1"/>
  <c r="D16" i="47"/>
  <c r="D13" i="49" s="1"/>
  <c r="D83" i="5"/>
  <c r="E63" i="5"/>
  <c r="E59" i="5"/>
  <c r="D59" i="5"/>
  <c r="D60" i="5" s="1"/>
  <c r="C59" i="5"/>
  <c r="C60" i="5" s="1"/>
  <c r="C29" i="47" l="1"/>
  <c r="C87" i="5"/>
  <c r="D29" i="47"/>
  <c r="D87" i="5"/>
  <c r="E60" i="5"/>
  <c r="E29" i="47" l="1"/>
  <c r="E87" i="5"/>
  <c r="R45" i="15" l="1"/>
  <c r="R44" i="15"/>
  <c r="E44" i="46" l="1"/>
  <c r="C25" i="47" l="1"/>
  <c r="C33" i="42"/>
  <c r="I13" i="44" l="1"/>
  <c r="I13" i="64" l="1"/>
  <c r="F129" i="8"/>
  <c r="E129" i="8"/>
  <c r="G129" i="8" l="1"/>
  <c r="H129" i="8"/>
  <c r="G33" i="8" l="1"/>
  <c r="G31" i="8"/>
  <c r="F124" i="8"/>
  <c r="E124" i="8"/>
  <c r="H33" i="8" l="1"/>
  <c r="H31" i="8"/>
  <c r="C34" i="48"/>
  <c r="D34" i="48"/>
  <c r="C46" i="47"/>
  <c r="C36" i="48" s="1"/>
  <c r="D46" i="47"/>
  <c r="D36" i="48" s="1"/>
  <c r="D41" i="47"/>
  <c r="D33" i="49" s="1"/>
  <c r="C41" i="47"/>
  <c r="C33" i="49" s="1"/>
  <c r="C31" i="48" s="1"/>
  <c r="E31" i="48" s="1"/>
  <c r="D33" i="42"/>
  <c r="E43" i="42"/>
  <c r="E25" i="42"/>
  <c r="E33" i="42" s="1"/>
  <c r="I20" i="64"/>
  <c r="E44" i="64"/>
  <c r="E43" i="64"/>
  <c r="E46" i="47" l="1"/>
  <c r="E36" i="48" s="1"/>
  <c r="E45" i="47"/>
  <c r="D30" i="48"/>
  <c r="C30" i="48"/>
  <c r="E41" i="47"/>
  <c r="R25" i="15"/>
  <c r="R26" i="15"/>
  <c r="R49" i="15"/>
  <c r="R30" i="15"/>
  <c r="E96" i="8"/>
  <c r="E30" i="48" l="1"/>
  <c r="E33" i="49"/>
  <c r="G25" i="8" l="1"/>
  <c r="E24" i="63"/>
  <c r="H24" i="63"/>
  <c r="I24" i="63"/>
  <c r="J24" i="63"/>
  <c r="G16" i="63"/>
  <c r="G17" i="63"/>
  <c r="G18" i="63"/>
  <c r="G19" i="63"/>
  <c r="G15" i="63"/>
  <c r="H25" i="8" l="1"/>
  <c r="D43" i="5" l="1"/>
  <c r="D45" i="5" s="1"/>
  <c r="D55" i="5" l="1"/>
  <c r="E19" i="48"/>
  <c r="E29" i="46"/>
  <c r="D19" i="48"/>
  <c r="D29" i="46"/>
  <c r="C19" i="48"/>
  <c r="C29" i="46"/>
  <c r="C13" i="46"/>
  <c r="F15" i="14" l="1"/>
  <c r="G32" i="8" l="1"/>
  <c r="F119" i="8"/>
  <c r="E119" i="8"/>
  <c r="H119" i="8"/>
  <c r="G27" i="64" s="1"/>
  <c r="H32" i="8" l="1"/>
  <c r="H124" i="8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J19" i="47"/>
  <c r="K19" i="47"/>
  <c r="L19" i="47"/>
  <c r="Q27" i="15"/>
  <c r="Q67" i="15" s="1"/>
  <c r="F28" i="63"/>
  <c r="E28" i="63"/>
  <c r="G22" i="63"/>
  <c r="F29" i="63" l="1"/>
  <c r="G13" i="63" l="1"/>
  <c r="E29" i="63"/>
  <c r="G14" i="46" s="1"/>
  <c r="C20" i="54" l="1"/>
  <c r="C32" i="54" s="1"/>
  <c r="G10" i="46"/>
  <c r="G10" i="47" s="1"/>
  <c r="G11" i="46"/>
  <c r="H12" i="46"/>
  <c r="G19" i="46"/>
  <c r="H19" i="46"/>
  <c r="G12" i="46"/>
  <c r="G12" i="47" s="1"/>
  <c r="R13" i="15"/>
  <c r="G30" i="8"/>
  <c r="G49" i="8" s="1"/>
  <c r="I96" i="8"/>
  <c r="H32" i="46" s="1"/>
  <c r="E28" i="10"/>
  <c r="E29" i="10" s="1"/>
  <c r="I14" i="44"/>
  <c r="I14" i="64"/>
  <c r="E34" i="48"/>
  <c r="H48" i="65"/>
  <c r="G48" i="65"/>
  <c r="F48" i="65"/>
  <c r="G27" i="44"/>
  <c r="G33" i="44" s="1"/>
  <c r="C49" i="44" s="1"/>
  <c r="G33" i="64"/>
  <c r="E20" i="42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K32" i="47"/>
  <c r="H33" i="51"/>
  <c r="D24" i="46"/>
  <c r="C12" i="47"/>
  <c r="C52" i="47"/>
  <c r="C43" i="48" s="1"/>
  <c r="D52" i="47"/>
  <c r="D43" i="48" s="1"/>
  <c r="J55" i="46"/>
  <c r="J11" i="47"/>
  <c r="K11" i="47"/>
  <c r="J10" i="47"/>
  <c r="J12" i="47"/>
  <c r="K55" i="46"/>
  <c r="J24" i="46"/>
  <c r="J35" i="46" s="1"/>
  <c r="J56" i="46" s="1"/>
  <c r="K24" i="46"/>
  <c r="K35" i="46" s="1"/>
  <c r="L24" i="46"/>
  <c r="L35" i="46" s="1"/>
  <c r="K12" i="47"/>
  <c r="J32" i="47"/>
  <c r="G48" i="47"/>
  <c r="G55" i="47" s="1"/>
  <c r="H48" i="47"/>
  <c r="H55" i="47" s="1"/>
  <c r="F25" i="14"/>
  <c r="R27" i="15"/>
  <c r="G21" i="63"/>
  <c r="G27" i="63"/>
  <c r="G28" i="63" s="1"/>
  <c r="G14" i="63"/>
  <c r="G24" i="63" s="1"/>
  <c r="D34" i="45"/>
  <c r="E44" i="5"/>
  <c r="E31" i="5"/>
  <c r="G75" i="8"/>
  <c r="I75" i="8" s="1"/>
  <c r="E20" i="10"/>
  <c r="H21" i="47"/>
  <c r="H20" i="48" s="1"/>
  <c r="H10" i="47"/>
  <c r="H10" i="48" s="1"/>
  <c r="E13" i="14"/>
  <c r="C18" i="47"/>
  <c r="E12" i="6"/>
  <c r="D25" i="10"/>
  <c r="D30" i="10" s="1"/>
  <c r="H80" i="8"/>
  <c r="G122" i="8"/>
  <c r="D26" i="46"/>
  <c r="D26" i="47" s="1"/>
  <c r="D19" i="49" s="1"/>
  <c r="E26" i="46"/>
  <c r="E13" i="6"/>
  <c r="E25" i="47" s="1"/>
  <c r="E20" i="5"/>
  <c r="R48" i="15"/>
  <c r="R43" i="15"/>
  <c r="R38" i="15"/>
  <c r="R31" i="15"/>
  <c r="D12" i="47"/>
  <c r="I48" i="46"/>
  <c r="I48" i="47" s="1"/>
  <c r="O41" i="24" s="1"/>
  <c r="E43" i="51"/>
  <c r="G109" i="8"/>
  <c r="H109" i="8" s="1"/>
  <c r="H110" i="8" s="1"/>
  <c r="G27" i="45" s="1"/>
  <c r="G33" i="45" s="1"/>
  <c r="D84" i="5"/>
  <c r="C83" i="5"/>
  <c r="E19" i="5"/>
  <c r="G21" i="47"/>
  <c r="G20" i="48" s="1"/>
  <c r="G20" i="46"/>
  <c r="G20" i="47" s="1"/>
  <c r="G19" i="48" s="1"/>
  <c r="G33" i="51"/>
  <c r="E21" i="10"/>
  <c r="E15" i="10"/>
  <c r="E16" i="10" s="1"/>
  <c r="E80" i="8"/>
  <c r="E104" i="8" s="1"/>
  <c r="D65" i="5"/>
  <c r="C65" i="5"/>
  <c r="E13" i="5"/>
  <c r="E14" i="5"/>
  <c r="E17" i="5"/>
  <c r="E12" i="5"/>
  <c r="E32" i="5"/>
  <c r="L17" i="15"/>
  <c r="L67" i="15" s="1"/>
  <c r="I71" i="56"/>
  <c r="H71" i="56"/>
  <c r="G71" i="56"/>
  <c r="F71" i="56"/>
  <c r="E71" i="56"/>
  <c r="G54" i="8"/>
  <c r="D14" i="6"/>
  <c r="C14" i="6"/>
  <c r="C19" i="49"/>
  <c r="C20" i="49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I12" i="42"/>
  <c r="I24" i="42" s="1"/>
  <c r="I13" i="42"/>
  <c r="L11" i="47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L10" i="47"/>
  <c r="E13" i="51"/>
  <c r="I13" i="51"/>
  <c r="E14" i="51"/>
  <c r="I14" i="51"/>
  <c r="E16" i="51"/>
  <c r="E18" i="51"/>
  <c r="E20" i="51"/>
  <c r="H24" i="51"/>
  <c r="C32" i="51"/>
  <c r="C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I12" i="44"/>
  <c r="E13" i="44"/>
  <c r="E16" i="44"/>
  <c r="E33" i="44" s="1"/>
  <c r="E18" i="44"/>
  <c r="E20" i="44"/>
  <c r="H24" i="44"/>
  <c r="G53" i="44"/>
  <c r="H53" i="44"/>
  <c r="I53" i="44"/>
  <c r="H24" i="45"/>
  <c r="K14" i="47"/>
  <c r="I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G53" i="45"/>
  <c r="H53" i="45"/>
  <c r="I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94" i="8"/>
  <c r="G101" i="8"/>
  <c r="H27" i="44"/>
  <c r="H33" i="44" s="1"/>
  <c r="D49" i="44" s="1"/>
  <c r="E30" i="6"/>
  <c r="D13" i="46"/>
  <c r="E78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D35" i="24"/>
  <c r="E35" i="24" s="1"/>
  <c r="F35" i="24" s="1"/>
  <c r="G35" i="24" s="1"/>
  <c r="H35" i="24" s="1"/>
  <c r="I35" i="24" s="1"/>
  <c r="J35" i="24" s="1"/>
  <c r="K35" i="24" s="1"/>
  <c r="L35" i="24" s="1"/>
  <c r="M35" i="24" s="1"/>
  <c r="D42" i="47"/>
  <c r="E42" i="47" s="1"/>
  <c r="I12" i="45"/>
  <c r="G53" i="51"/>
  <c r="G33" i="42"/>
  <c r="C49" i="42" s="1"/>
  <c r="D55" i="46"/>
  <c r="C55" i="46"/>
  <c r="L55" i="46"/>
  <c r="K10" i="47"/>
  <c r="J14" i="47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I12" i="51"/>
  <c r="H24" i="64"/>
  <c r="G117" i="8"/>
  <c r="G119" i="8" s="1"/>
  <c r="I27" i="64" s="1"/>
  <c r="I13" i="45"/>
  <c r="C84" i="5" l="1"/>
  <c r="C86" i="5"/>
  <c r="D48" i="64"/>
  <c r="E11" i="5"/>
  <c r="C42" i="24"/>
  <c r="O42" i="24"/>
  <c r="E34" i="51"/>
  <c r="E44" i="47"/>
  <c r="C48" i="51"/>
  <c r="R17" i="15"/>
  <c r="R6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H30" i="8"/>
  <c r="H49" i="8" s="1"/>
  <c r="C35" i="6"/>
  <c r="D17" i="49"/>
  <c r="D42" i="24"/>
  <c r="D35" i="6"/>
  <c r="G29" i="63"/>
  <c r="F28" i="14"/>
  <c r="E32" i="64"/>
  <c r="G96" i="8"/>
  <c r="D13" i="47"/>
  <c r="D86" i="5"/>
  <c r="L56" i="46"/>
  <c r="I21" i="46"/>
  <c r="G124" i="8"/>
  <c r="H27" i="42"/>
  <c r="E17" i="49"/>
  <c r="E24" i="46"/>
  <c r="C32" i="42"/>
  <c r="C13" i="47"/>
  <c r="C33" i="47" s="1"/>
  <c r="C35" i="47" s="1"/>
  <c r="C56" i="47" s="1"/>
  <c r="K56" i="46"/>
  <c r="C17" i="49"/>
  <c r="C30" i="47"/>
  <c r="C26" i="46"/>
  <c r="C11" i="48"/>
  <c r="H94" i="8"/>
  <c r="E34" i="64"/>
  <c r="E30" i="47"/>
  <c r="D30" i="47"/>
  <c r="D22" i="49" s="1"/>
  <c r="C66" i="5"/>
  <c r="C14" i="44"/>
  <c r="D66" i="5"/>
  <c r="D89" i="5" s="1"/>
  <c r="D32" i="44"/>
  <c r="D11" i="48"/>
  <c r="I24" i="51"/>
  <c r="H34" i="51"/>
  <c r="H54" i="51" s="1"/>
  <c r="H20" i="46"/>
  <c r="H20" i="47" s="1"/>
  <c r="H19" i="48" s="1"/>
  <c r="C25" i="10"/>
  <c r="C30" i="10" s="1"/>
  <c r="E30" i="46"/>
  <c r="E25" i="46"/>
  <c r="E14" i="6"/>
  <c r="E43" i="5"/>
  <c r="E65" i="5"/>
  <c r="E66" i="5" s="1"/>
  <c r="D20" i="47"/>
  <c r="D16" i="48" s="1"/>
  <c r="H38" i="48"/>
  <c r="H45" i="48" s="1"/>
  <c r="D24" i="47"/>
  <c r="E26" i="47"/>
  <c r="E19" i="49" s="1"/>
  <c r="E52" i="47"/>
  <c r="E43" i="48" s="1"/>
  <c r="G17" i="46"/>
  <c r="G53" i="8"/>
  <c r="G67" i="8" s="1"/>
  <c r="G18" i="46"/>
  <c r="C12" i="48"/>
  <c r="G38" i="48"/>
  <c r="G45" i="48" s="1"/>
  <c r="D55" i="47"/>
  <c r="C55" i="47"/>
  <c r="I24" i="64"/>
  <c r="G34" i="64"/>
  <c r="G54" i="64" s="1"/>
  <c r="G34" i="42"/>
  <c r="G54" i="42" s="1"/>
  <c r="F80" i="8"/>
  <c r="F104" i="8" s="1"/>
  <c r="H28" i="47"/>
  <c r="H15" i="49" s="1"/>
  <c r="I117" i="8"/>
  <c r="I119" i="8" s="1"/>
  <c r="H27" i="64" s="1"/>
  <c r="G108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33" i="51"/>
  <c r="E49" i="51" s="1"/>
  <c r="I10" i="47"/>
  <c r="I10" i="48" s="1"/>
  <c r="I21" i="47"/>
  <c r="I20" i="48" s="1"/>
  <c r="H18" i="46"/>
  <c r="H12" i="47"/>
  <c r="H12" i="48" s="1"/>
  <c r="I12" i="46"/>
  <c r="I10" i="46"/>
  <c r="E55" i="46"/>
  <c r="H14" i="46"/>
  <c r="D32" i="42"/>
  <c r="E83" i="5"/>
  <c r="E32" i="51"/>
  <c r="G10" i="48"/>
  <c r="I55" i="47"/>
  <c r="I38" i="48"/>
  <c r="I45" i="48" s="1"/>
  <c r="I80" i="8"/>
  <c r="H27" i="46" s="1"/>
  <c r="G80" i="8"/>
  <c r="G11" i="47"/>
  <c r="I11" i="46"/>
  <c r="G33" i="47"/>
  <c r="G20" i="49" s="1"/>
  <c r="D11" i="49"/>
  <c r="C49" i="51"/>
  <c r="G34" i="51"/>
  <c r="G54" i="51" s="1"/>
  <c r="E30" i="14"/>
  <c r="D17" i="46" s="1"/>
  <c r="G12" i="48"/>
  <c r="D12" i="48"/>
  <c r="E20" i="46"/>
  <c r="C20" i="47"/>
  <c r="E20" i="45"/>
  <c r="E34" i="45" s="1"/>
  <c r="C32" i="45"/>
  <c r="C34" i="45" s="1"/>
  <c r="D30" i="14"/>
  <c r="F13" i="14"/>
  <c r="D48" i="51"/>
  <c r="D53" i="51" s="1"/>
  <c r="D54" i="51" s="1"/>
  <c r="E12" i="46"/>
  <c r="E12" i="47" s="1"/>
  <c r="E12" i="48" s="1"/>
  <c r="H33" i="47"/>
  <c r="H20" i="49" s="1"/>
  <c r="H11" i="47"/>
  <c r="E11" i="46" l="1"/>
  <c r="E11" i="47"/>
  <c r="C34" i="42"/>
  <c r="C48" i="42"/>
  <c r="C53" i="42" s="1"/>
  <c r="C54" i="42" s="1"/>
  <c r="E48" i="5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56" i="46"/>
  <c r="D17" i="47"/>
  <c r="D14" i="48" s="1"/>
  <c r="G27" i="46"/>
  <c r="E45" i="5"/>
  <c r="G110" i="8"/>
  <c r="G135" i="8" s="1"/>
  <c r="I108" i="8"/>
  <c r="I110" i="8" s="1"/>
  <c r="H27" i="45" s="1"/>
  <c r="I27" i="45" s="1"/>
  <c r="I33" i="45" s="1"/>
  <c r="E49" i="45" s="1"/>
  <c r="G104" i="8"/>
  <c r="G17" i="48"/>
  <c r="H17" i="48"/>
  <c r="D34" i="44"/>
  <c r="D48" i="44"/>
  <c r="E55" i="5"/>
  <c r="E42" i="24"/>
  <c r="C22" i="49"/>
  <c r="C53" i="64"/>
  <c r="C54" i="64" s="1"/>
  <c r="C89" i="5"/>
  <c r="H32" i="47"/>
  <c r="H19" i="49" s="1"/>
  <c r="I101" i="8"/>
  <c r="H31" i="46" s="1"/>
  <c r="H96" i="8"/>
  <c r="I124" i="8"/>
  <c r="I27" i="42"/>
  <c r="I33" i="42" s="1"/>
  <c r="E49" i="42" s="1"/>
  <c r="E24" i="47"/>
  <c r="D34" i="47"/>
  <c r="E84" i="5"/>
  <c r="G16" i="48"/>
  <c r="E35" i="6"/>
  <c r="E11" i="48"/>
  <c r="I18" i="48"/>
  <c r="O28" i="24"/>
  <c r="E28" i="24" s="1"/>
  <c r="F28" i="24" s="1"/>
  <c r="G28" i="24" s="1"/>
  <c r="H28" i="24" s="1"/>
  <c r="I28" i="24" s="1"/>
  <c r="J28" i="24" s="1"/>
  <c r="K28" i="24" s="1"/>
  <c r="L28" i="24" s="1"/>
  <c r="M28" i="24" s="1"/>
  <c r="G51" i="46"/>
  <c r="E48" i="64"/>
  <c r="C32" i="44"/>
  <c r="C48" i="44" s="1"/>
  <c r="E14" i="44"/>
  <c r="E32" i="44" s="1"/>
  <c r="E48" i="44" s="1"/>
  <c r="D34" i="42"/>
  <c r="E34" i="42" s="1"/>
  <c r="D48" i="42"/>
  <c r="E53" i="51"/>
  <c r="E54" i="51" s="1"/>
  <c r="I20" i="47"/>
  <c r="I19" i="48" s="1"/>
  <c r="I20" i="46"/>
  <c r="E25" i="10"/>
  <c r="E30" i="10" s="1"/>
  <c r="D13" i="48"/>
  <c r="D16" i="49"/>
  <c r="E55" i="47"/>
  <c r="O20" i="24" s="1"/>
  <c r="F135" i="8"/>
  <c r="G24" i="46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G28" i="47"/>
  <c r="H33" i="64"/>
  <c r="I34" i="44"/>
  <c r="I54" i="44" s="1"/>
  <c r="I30" i="46"/>
  <c r="I34" i="51"/>
  <c r="I54" i="51" s="1"/>
  <c r="I18" i="46"/>
  <c r="I12" i="47"/>
  <c r="O26" i="24" s="1"/>
  <c r="G24" i="45"/>
  <c r="G50" i="46" s="1"/>
  <c r="I24" i="45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I17" i="49"/>
  <c r="I30" i="47"/>
  <c r="O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H11" i="48"/>
  <c r="O16" i="24"/>
  <c r="E22" i="49"/>
  <c r="I17" i="46"/>
  <c r="I17" i="47" s="1"/>
  <c r="I33" i="46"/>
  <c r="I33" i="47"/>
  <c r="C13" i="48"/>
  <c r="D20" i="24" l="1"/>
  <c r="E20" i="24" s="1"/>
  <c r="F20" i="24" s="1"/>
  <c r="G20" i="24" s="1"/>
  <c r="H20" i="24" s="1"/>
  <c r="I20" i="24" s="1"/>
  <c r="J20" i="24" s="1"/>
  <c r="K20" i="24" s="1"/>
  <c r="L20" i="24" s="1"/>
  <c r="M20" i="24" s="1"/>
  <c r="E26" i="24"/>
  <c r="O18" i="24"/>
  <c r="D33" i="47"/>
  <c r="D35" i="47" s="1"/>
  <c r="D56" i="47" s="1"/>
  <c r="H104" i="8"/>
  <c r="I104" i="8"/>
  <c r="G32" i="46"/>
  <c r="G32" i="47" s="1"/>
  <c r="G19" i="49" s="1"/>
  <c r="I17" i="48"/>
  <c r="C34" i="44"/>
  <c r="E34" i="44" s="1"/>
  <c r="E53" i="44" s="1"/>
  <c r="E54" i="44" s="1"/>
  <c r="C53" i="44"/>
  <c r="D53" i="44"/>
  <c r="D54" i="44" s="1"/>
  <c r="F42" i="24"/>
  <c r="C16" i="46"/>
  <c r="E16" i="46" s="1"/>
  <c r="E34" i="46" s="1"/>
  <c r="E89" i="5"/>
  <c r="I135" i="8"/>
  <c r="E16" i="49"/>
  <c r="E13" i="46"/>
  <c r="E33" i="46" s="1"/>
  <c r="E13" i="47"/>
  <c r="E86" i="5"/>
  <c r="H31" i="47"/>
  <c r="H18" i="49" s="1"/>
  <c r="I31" i="46"/>
  <c r="I31" i="47" s="1"/>
  <c r="I18" i="49" s="1"/>
  <c r="H33" i="42"/>
  <c r="I34" i="42"/>
  <c r="I54" i="42" s="1"/>
  <c r="E53" i="42"/>
  <c r="E54" i="42" s="1"/>
  <c r="D25" i="49"/>
  <c r="D26" i="49" s="1"/>
  <c r="G34" i="45"/>
  <c r="G54" i="45" s="1"/>
  <c r="C53" i="45"/>
  <c r="C54" i="45" s="1"/>
  <c r="D22" i="48"/>
  <c r="D24" i="48" s="1"/>
  <c r="I27" i="46"/>
  <c r="H33" i="45"/>
  <c r="H34" i="45" s="1"/>
  <c r="H54" i="45" s="1"/>
  <c r="O8" i="24"/>
  <c r="C8" i="24" s="1"/>
  <c r="O31" i="24"/>
  <c r="E31" i="24" s="1"/>
  <c r="F31" i="24" s="1"/>
  <c r="G31" i="24" s="1"/>
  <c r="H31" i="24" s="1"/>
  <c r="I31" i="24" s="1"/>
  <c r="J31" i="24" s="1"/>
  <c r="K31" i="24" s="1"/>
  <c r="L31" i="24" s="1"/>
  <c r="M31" i="24" s="1"/>
  <c r="H50" i="46"/>
  <c r="I28" i="46"/>
  <c r="I33" i="64"/>
  <c r="I34" i="64" s="1"/>
  <c r="I54" i="64" s="1"/>
  <c r="G15" i="49"/>
  <c r="I15" i="49" s="1"/>
  <c r="I28" i="47"/>
  <c r="O34" i="24" s="1"/>
  <c r="H27" i="47"/>
  <c r="H14" i="49" s="1"/>
  <c r="H135" i="8"/>
  <c r="H34" i="46"/>
  <c r="I34" i="45"/>
  <c r="I54" i="45" s="1"/>
  <c r="I12" i="48"/>
  <c r="E48" i="45"/>
  <c r="E53" i="45" s="1"/>
  <c r="E54" i="45" s="1"/>
  <c r="I14" i="47"/>
  <c r="G22" i="48"/>
  <c r="G24" i="48" s="1"/>
  <c r="G24" i="47"/>
  <c r="O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I20" i="49"/>
  <c r="C17" i="47"/>
  <c r="O25" i="24"/>
  <c r="E25" i="24" s="1"/>
  <c r="F25" i="24" s="1"/>
  <c r="G25" i="24" s="1"/>
  <c r="H25" i="24" s="1"/>
  <c r="I25" i="24" s="1"/>
  <c r="J25" i="24" s="1"/>
  <c r="K25" i="24" s="1"/>
  <c r="L25" i="24" s="1"/>
  <c r="M25" i="24" s="1"/>
  <c r="I11" i="48"/>
  <c r="E16" i="48"/>
  <c r="I24" i="46"/>
  <c r="H34" i="64"/>
  <c r="H54" i="64" s="1"/>
  <c r="D49" i="64"/>
  <c r="D53" i="64" s="1"/>
  <c r="D54" i="64" s="1"/>
  <c r="I16" i="48"/>
  <c r="O29" i="24"/>
  <c r="E29" i="24" s="1"/>
  <c r="F29" i="24" s="1"/>
  <c r="G29" i="24" s="1"/>
  <c r="H29" i="24" s="1"/>
  <c r="I29" i="24" s="1"/>
  <c r="J29" i="24" s="1"/>
  <c r="K29" i="24" s="1"/>
  <c r="L29" i="24" s="1"/>
  <c r="M29" i="24" s="1"/>
  <c r="G55" i="46" l="1"/>
  <c r="C18" i="24"/>
  <c r="D8" i="24"/>
  <c r="E8" i="24" s="1"/>
  <c r="F8" i="24" s="1"/>
  <c r="G8" i="24" s="1"/>
  <c r="H8" i="24" s="1"/>
  <c r="I8" i="24" s="1"/>
  <c r="J8" i="24" s="1"/>
  <c r="K8" i="24" s="1"/>
  <c r="L8" i="24" s="1"/>
  <c r="M8" i="24" s="1"/>
  <c r="I32" i="46"/>
  <c r="I34" i="46" s="1"/>
  <c r="I35" i="46" s="1"/>
  <c r="I32" i="47"/>
  <c r="O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O30" i="24"/>
  <c r="E30" i="24" s="1"/>
  <c r="F30" i="24" s="1"/>
  <c r="G30" i="24" s="1"/>
  <c r="H30" i="24" s="1"/>
  <c r="I30" i="24" s="1"/>
  <c r="J30" i="24" s="1"/>
  <c r="K30" i="24" s="1"/>
  <c r="L30" i="24" s="1"/>
  <c r="M30" i="24" s="1"/>
  <c r="C54" i="44"/>
  <c r="G42" i="24"/>
  <c r="F26" i="24"/>
  <c r="C16" i="47"/>
  <c r="C34" i="46"/>
  <c r="C35" i="46" s="1"/>
  <c r="C56" i="46" s="1"/>
  <c r="E13" i="48"/>
  <c r="H21" i="49"/>
  <c r="H26" i="49" s="1"/>
  <c r="H46" i="49" s="1"/>
  <c r="D49" i="42"/>
  <c r="D53" i="42" s="1"/>
  <c r="D54" i="42" s="1"/>
  <c r="H34" i="42"/>
  <c r="H54" i="42" s="1"/>
  <c r="I14" i="48"/>
  <c r="I22" i="48" s="1"/>
  <c r="I24" i="48" s="1"/>
  <c r="O27" i="24"/>
  <c r="E27" i="24" s="1"/>
  <c r="F27" i="24" s="1"/>
  <c r="G27" i="24" s="1"/>
  <c r="H27" i="24" s="1"/>
  <c r="I27" i="24" s="1"/>
  <c r="J27" i="24" s="1"/>
  <c r="K27" i="24" s="1"/>
  <c r="L27" i="24" s="1"/>
  <c r="M27" i="24" s="1"/>
  <c r="G46" i="48"/>
  <c r="D53" i="45"/>
  <c r="D54" i="45" s="1"/>
  <c r="G27" i="47"/>
  <c r="G14" i="49" s="1"/>
  <c r="G21" i="49" s="1"/>
  <c r="G26" i="49" s="1"/>
  <c r="O9" i="24"/>
  <c r="C9" i="24" s="1"/>
  <c r="D9" i="24" s="1"/>
  <c r="G34" i="46"/>
  <c r="G35" i="46" s="1"/>
  <c r="E49" i="64"/>
  <c r="E53" i="64" s="1"/>
  <c r="E54" i="64" s="1"/>
  <c r="H34" i="47"/>
  <c r="I24" i="47"/>
  <c r="E17" i="47"/>
  <c r="E33" i="47" s="1"/>
  <c r="C14" i="48"/>
  <c r="C22" i="48" s="1"/>
  <c r="C24" i="48" s="1"/>
  <c r="C26" i="48" s="1"/>
  <c r="C37" i="48" s="1"/>
  <c r="C45" i="48" s="1"/>
  <c r="G56" i="46" l="1"/>
  <c r="D18" i="24"/>
  <c r="D34" i="24"/>
  <c r="C43" i="24"/>
  <c r="I19" i="49"/>
  <c r="G26" i="24"/>
  <c r="E9" i="24"/>
  <c r="C13" i="49"/>
  <c r="C25" i="49" s="1"/>
  <c r="E35" i="47"/>
  <c r="E56" i="47" s="1"/>
  <c r="E16" i="47"/>
  <c r="D28" i="49"/>
  <c r="C37" i="46"/>
  <c r="E35" i="46"/>
  <c r="E37" i="46" s="1"/>
  <c r="C11" i="49"/>
  <c r="I46" i="48"/>
  <c r="H51" i="46"/>
  <c r="H55" i="46" s="1"/>
  <c r="G34" i="47"/>
  <c r="G35" i="47" s="1"/>
  <c r="G56" i="47" s="1"/>
  <c r="I27" i="47"/>
  <c r="O33" i="24" s="1"/>
  <c r="O39" i="24" s="1"/>
  <c r="I51" i="46"/>
  <c r="I50" i="46"/>
  <c r="O32" i="24"/>
  <c r="G46" i="49"/>
  <c r="E14" i="48"/>
  <c r="E22" i="48" s="1"/>
  <c r="E24" i="48" s="1"/>
  <c r="E26" i="48" s="1"/>
  <c r="O10" i="24"/>
  <c r="E18" i="24" l="1"/>
  <c r="E34" i="24"/>
  <c r="D29" i="49"/>
  <c r="D27" i="48" s="1"/>
  <c r="E27" i="48" s="1"/>
  <c r="E29" i="49" s="1"/>
  <c r="C26" i="49"/>
  <c r="C28" i="49" s="1"/>
  <c r="C29" i="49"/>
  <c r="C46" i="48"/>
  <c r="H26" i="24"/>
  <c r="F9" i="24"/>
  <c r="E13" i="49"/>
  <c r="E25" i="49" s="1"/>
  <c r="E34" i="47"/>
  <c r="E56" i="46"/>
  <c r="E11" i="49"/>
  <c r="I14" i="49"/>
  <c r="I21" i="49" s="1"/>
  <c r="I26" i="49" s="1"/>
  <c r="C37" i="47"/>
  <c r="I34" i="47"/>
  <c r="I35" i="47" s="1"/>
  <c r="E37" i="47" s="1"/>
  <c r="I55" i="46"/>
  <c r="I56" i="46" s="1"/>
  <c r="C10" i="24"/>
  <c r="O13" i="24"/>
  <c r="O21" i="24" s="1"/>
  <c r="O43" i="24"/>
  <c r="F18" i="24" l="1"/>
  <c r="F34" i="24"/>
  <c r="C36" i="49"/>
  <c r="C45" i="49" s="1"/>
  <c r="C46" i="49" s="1"/>
  <c r="D10" i="24"/>
  <c r="E10" i="24" s="1"/>
  <c r="D36" i="49"/>
  <c r="D45" i="49" s="1"/>
  <c r="D46" i="49" s="1"/>
  <c r="E43" i="24"/>
  <c r="D43" i="24"/>
  <c r="E26" i="49"/>
  <c r="E28" i="49" s="1"/>
  <c r="D21" i="24"/>
  <c r="I26" i="24"/>
  <c r="G9" i="24"/>
  <c r="I46" i="49"/>
  <c r="I56" i="47"/>
  <c r="E58" i="47" s="1"/>
  <c r="G18" i="24" l="1"/>
  <c r="G34" i="24"/>
  <c r="E36" i="49"/>
  <c r="E45" i="49" s="1"/>
  <c r="E46" i="49" s="1"/>
  <c r="F10" i="24"/>
  <c r="E21" i="24"/>
  <c r="J26" i="24"/>
  <c r="H9" i="24"/>
  <c r="H18" i="24" l="1"/>
  <c r="H34" i="24"/>
  <c r="F43" i="24"/>
  <c r="G10" i="24"/>
  <c r="F21" i="24"/>
  <c r="K26" i="24"/>
  <c r="I9" i="24"/>
  <c r="I18" i="24" l="1"/>
  <c r="I34" i="24"/>
  <c r="G43" i="24"/>
  <c r="H10" i="24"/>
  <c r="G21" i="24"/>
  <c r="L26" i="24"/>
  <c r="J9" i="24"/>
  <c r="H17" i="47"/>
  <c r="J18" i="24" l="1"/>
  <c r="J34" i="24"/>
  <c r="H43" i="24"/>
  <c r="I10" i="24"/>
  <c r="H21" i="24"/>
  <c r="M26" i="24"/>
  <c r="K9" i="24"/>
  <c r="H16" i="48"/>
  <c r="H22" i="48" s="1"/>
  <c r="H24" i="48" s="1"/>
  <c r="H24" i="47"/>
  <c r="H35" i="47" s="1"/>
  <c r="H24" i="46"/>
  <c r="H35" i="46" s="1"/>
  <c r="K18" i="24" l="1"/>
  <c r="K34" i="24"/>
  <c r="I43" i="24"/>
  <c r="J10" i="24"/>
  <c r="I21" i="24"/>
  <c r="N43" i="24"/>
  <c r="L9" i="24"/>
  <c r="H46" i="48"/>
  <c r="D26" i="48"/>
  <c r="D37" i="48" s="1"/>
  <c r="D45" i="48" s="1"/>
  <c r="D46" i="48" s="1"/>
  <c r="H56" i="46"/>
  <c r="D37" i="46"/>
  <c r="D37" i="47"/>
  <c r="H56" i="47"/>
  <c r="E135" i="8"/>
  <c r="L18" i="24" l="1"/>
  <c r="E37" i="48"/>
  <c r="E45" i="48" s="1"/>
  <c r="E46" i="48" s="1"/>
  <c r="L34" i="24"/>
  <c r="J43" i="24"/>
  <c r="K10" i="24"/>
  <c r="J21" i="24"/>
  <c r="M9" i="24"/>
  <c r="N18" i="24" l="1"/>
  <c r="M18" i="24"/>
  <c r="M34" i="24"/>
  <c r="K43" i="24"/>
  <c r="L10" i="24"/>
  <c r="K21" i="24"/>
  <c r="L43" i="24" l="1"/>
  <c r="M10" i="24"/>
  <c r="L21" i="24"/>
  <c r="M43" i="24" l="1"/>
  <c r="M21" i="24"/>
  <c r="N21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<sst xmlns="http://schemas.openxmlformats.org/spreadsheetml/2006/main" count="2914" uniqueCount="1292">
  <si>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</si>
  <si>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</si>
  <si>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</si>
  <si>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</si>
  <si>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</si>
  <si>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</si>
  <si>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</si>
  <si>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</si>
  <si>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</si>
  <si>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</si>
  <si>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</si>
  <si>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</si>
  <si>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</si>
  <si>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</si>
  <si>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</si>
  <si>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</si>
  <si>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</si>
  <si>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</si>
  <si>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</si>
  <si>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</si>
  <si>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</si>
  <si>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</si>
  <si>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</si>
  <si>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</si>
  <si>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</si>
  <si>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</si>
  <si>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</si>
  <si>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</si>
  <si>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</si>
  <si>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</si>
  <si>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</si>
  <si>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</si>
  <si>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</si>
  <si>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</si>
  <si>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</si>
  <si>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</si>
  <si>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</si>
  <si>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</si>
  <si>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</si>
  <si>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</si>
  <si>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</si>
  <si>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</si>
  <si>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</si>
  <si>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</si>
  <si>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</si>
  <si>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</si>
  <si>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</si>
  <si>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</si>
  <si>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</si>
  <si>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</si>
  <si>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</si>
  <si>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</si>
  <si>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</si>
  <si>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</si>
  <si>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</si>
  <si>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</si>
  <si>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</si>
  <si>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</si>
  <si>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</si>
  <si>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</si>
  <si>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</si>
  <si>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</si>
  <si>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</si>
  <si>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</si>
  <si>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</si>
  <si>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</si>
  <si>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</si>
  <si>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</si>
  <si>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</si>
  <si>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</si>
  <si>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</si>
  <si>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</si>
  <si>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</si>
  <si>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</si>
  <si>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</si>
  <si>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</si>
  <si>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</si>
  <si>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</si>
  <si>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</si>
  <si>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</si>
  <si>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</si>
  <si>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</si>
  <si>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</si>
  <si>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</si>
  <si>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</si>
  <si>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</si>
  <si>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</si>
  <si>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</si>
  <si>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</si>
  <si>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</si>
  <si>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</si>
  <si>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</si>
  <si>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</si>
  <si>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</si>
  <si>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</si>
  <si>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</si>
  <si>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</si>
  <si>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</si>
  <si>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</si>
  <si>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</si>
  <si>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</si>
  <si>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</si>
  <si>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</si>
  <si>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</si>
  <si>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</si>
  <si>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</si>
  <si>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</si>
  <si>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</si>
  <si>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</si>
  <si>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</si>
  <si>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</si>
  <si>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</si>
  <si>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</si>
  <si>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</si>
  <si>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</si>
  <si>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</si>
  <si>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</si>
  <si>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</si>
  <si>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</si>
  <si>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</si>
  <si>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</si>
  <si>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</si>
  <si>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</si>
  <si>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</si>
  <si>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</si>
  <si>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</si>
  <si>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</si>
  <si>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</si>
  <si>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</si>
  <si>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</si>
  <si>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</si>
  <si>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</si>
  <si>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</si>
  <si>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</si>
  <si>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</si>
  <si>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</si>
  <si>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</si>
  <si>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</si>
  <si>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</si>
  <si>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</si>
  <si>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</si>
  <si>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</si>
  <si>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</si>
  <si>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</si>
  <si>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</si>
  <si>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</si>
  <si>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</si>
  <si>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</si>
  <si>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</si>
  <si>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</si>
  <si>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</si>
  <si>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</si>
  <si>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</si>
  <si>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</si>
  <si>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</si>
  <si>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</si>
  <si>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</si>
  <si>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</si>
  <si>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</si>
  <si>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</si>
  <si>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</si>
  <si>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</si>
  <si>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</si>
  <si>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</si>
  <si>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</si>
  <si>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</si>
  <si>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</si>
  <si>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</si>
  <si>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</si>
  <si>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</si>
  <si>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</si>
  <si>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</si>
  <si>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</si>
  <si>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</si>
  <si>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</si>
  <si>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</si>
  <si>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</si>
  <si>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</si>
  <si>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</si>
  <si>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</si>
  <si>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</si>
  <si>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</si>
  <si>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</si>
  <si>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</si>
  <si>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</si>
  <si>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</si>
  <si>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</si>
  <si>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</si>
  <si>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</si>
  <si>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</si>
  <si>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</si>
  <si>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</si>
  <si>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</si>
  <si>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</si>
  <si>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</si>
  <si>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</si>
  <si>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</si>
  <si>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</si>
  <si>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</si>
  <si>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</si>
  <si>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</si>
  <si>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</si>
  <si>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</si>
  <si>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</si>
  <si>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</si>
  <si>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</si>
  <si>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</si>
  <si>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</si>
  <si>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</si>
  <si>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</si>
  <si>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</si>
  <si>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</si>
  <si>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</si>
  <si>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</si>
  <si>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</si>
  <si>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</si>
  <si>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</si>
  <si>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</si>
  <si>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</si>
  <si>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</si>
  <si>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</si>
  <si>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</si>
  <si>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</si>
  <si>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</si>
  <si>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</si>
  <si>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</si>
  <si>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</si>
  <si>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</si>
  <si>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</si>
  <si>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</si>
  <si>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</si>
  <si>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</si>
  <si>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</si>
  <si>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</si>
  <si>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</si>
  <si>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</si>
  <si>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</si>
  <si>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</si>
  <si>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</si>
  <si>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</si>
  <si>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</si>
  <si>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</si>
  <si>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</si>
  <si>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</si>
  <si>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</si>
  <si>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</si>
  <si>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</si>
  <si>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</si>
  <si>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</si>
  <si>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</si>
  <si>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</si>
  <si>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</si>
  <si>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</si>
  <si>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</si>
  <si>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</si>
  <si>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</si>
  <si>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</si>
  <si>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</si>
  <si>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</si>
  <si>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</si>
  <si>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</si>
  <si>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</si>
  <si>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</si>
  <si>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</si>
  <si>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</si>
  <si>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</si>
  <si>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</si>
  <si>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</si>
  <si>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</si>
  <si>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</si>
  <si>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</si>
  <si>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</si>
  <si>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</si>
  <si>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</si>
  <si>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</si>
  <si>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</si>
  <si>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</si>
  <si>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</si>
  <si>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</si>
  <si>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</si>
  <si>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</si>
  <si>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</si>
  <si>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</si>
  <si>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</si>
  <si>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</si>
  <si>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</si>
  <si>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</si>
  <si>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</si>
  <si>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</si>
  <si>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</si>
  <si>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</si>
  <si>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</si>
  <si>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</si>
  <si>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</si>
  <si>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</si>
  <si>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</si>
  <si>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</si>
  <si>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</si>
  <si>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</si>
  <si>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</si>
  <si>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</si>
  <si>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</si>
  <si>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</si>
  <si>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</si>
  <si>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</si>
  <si>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</si>
  <si>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</si>
  <si>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</si>
  <si>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</si>
  <si>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</si>
  <si>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</si>
  <si>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</si>
  <si>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</si>
  <si>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</si>
  <si>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</si>
  <si>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</si>
  <si>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</si>
  <si>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</si>
  <si>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</si>
  <si>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</si>
  <si>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</si>
  <si>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</si>
  <si>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</si>
  <si>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</si>
  <si>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</si>
  <si>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</si>
  <si>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</si>
  <si>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</si>
  <si>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</si>
  <si>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</si>
  <si>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</si>
  <si>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</si>
  <si>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</si>
  <si>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</si>
  <si>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</si>
  <si>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</si>
  <si>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</si>
  <si>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</si>
  <si>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</si>
  <si>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</si>
  <si>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</si>
  <si>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</si>
  <si>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</si>
  <si>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</si>
  <si>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</si>
  <si>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</si>
  <si>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</si>
  <si>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</si>
  <si>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</si>
  <si>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</si>
  <si>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</si>
  <si>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</si>
  <si>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</si>
  <si>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</si>
  <si>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</si>
  <si>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</si>
  <si>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</si>
  <si>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</si>
  <si>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</si>
  <si>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</si>
  <si>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</si>
  <si>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</si>
  <si>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</si>
  <si>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</si>
  <si>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</si>
  <si>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</si>
  <si>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</si>
  <si>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</si>
  <si>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</si>
  <si>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</si>
  <si>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</si>
  <si>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</si>
  <si>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</si>
  <si>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</si>
  <si>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</si>
  <si>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</si>
  <si>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</si>
  <si>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</si>
  <si>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</si>
  <si>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</si>
  <si>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</si>
  <si>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</si>
  <si>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</si>
  <si>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</si>
  <si>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</si>
  <si>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</si>
  <si>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</si>
  <si>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</si>
  <si>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</si>
  <si>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</si>
  <si>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</si>
  <si>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</si>
  <si>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</si>
  <si>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</si>
  <si>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</si>
  <si>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</si>
  <si>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</si>
  <si>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</si>
  <si>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</si>
  <si>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</si>
  <si>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</si>
  <si>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</si>
  <si>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</si>
  <si>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</si>
  <si>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</si>
  <si>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</si>
  <si>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</si>
  <si>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</si>
  <si>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</si>
  <si>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</si>
  <si>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</si>
  <si>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</si>
  <si>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</si>
  <si>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</si>
  <si>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</si>
  <si>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</si>
  <si>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</si>
  <si>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</si>
  <si>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</si>
  <si>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</si>
  <si>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</si>
  <si>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</si>
  <si>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</si>
  <si>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</si>
  <si>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</si>
  <si>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</si>
  <si>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</si>
  <si>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</si>
  <si>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</si>
  <si>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</si>
  <si>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</si>
  <si>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</si>
  <si>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</si>
  <si>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</si>
  <si>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</si>
  <si>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</si>
  <si>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</si>
  <si>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</si>
  <si>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</si>
  <si>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</si>
  <si>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</si>
  <si>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</si>
  <si>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</si>
  <si>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</si>
  <si>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</si>
  <si>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</si>
  <si>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</si>
  <si>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</si>
  <si>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</si>
  <si>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</si>
  <si>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</si>
  <si>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</si>
  <si>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</si>
  <si>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</si>
  <si>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</si>
  <si>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</si>
  <si>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</si>
  <si>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</si>
  <si>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</si>
  <si>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</si>
  <si>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</si>
  <si>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</si>
  <si>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</si>
  <si>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</si>
  <si>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</si>
  <si>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</si>
  <si>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</si>
  <si>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</si>
  <si>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</si>
  <si>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</si>
  <si>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</si>
  <si>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</si>
  <si>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</si>
  <si>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</si>
  <si>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</si>
  <si>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</si>
  <si>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</si>
  <si>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</si>
  <si>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</si>
  <si>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</si>
  <si>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</si>
  <si>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</si>
  <si>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</si>
  <si>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</si>
  <si>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</si>
  <si>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</si>
  <si>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</si>
  <si>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</si>
  <si>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</si>
  <si>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</si>
  <si>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</si>
  <si>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</si>
  <si>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</si>
  <si>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</si>
  <si>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</si>
  <si>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</si>
  <si>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</si>
  <si>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</si>
  <si>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</si>
  <si>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</si>
  <si>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</si>
  <si>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</si>
  <si>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</si>
  <si>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</si>
  <si>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</si>
  <si>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</si>
  <si>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</si>
  <si>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</si>
  <si>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</si>
  <si>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</si>
  <si>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</si>
  <si>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</si>
  <si>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</si>
  <si>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</si>
  <si>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</si>
  <si>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</si>
  <si>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</si>
  <si>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</si>
  <si>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</si>
  <si>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</si>
  <si>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</si>
  <si>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</si>
  <si>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</si>
  <si>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</si>
  <si>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</si>
  <si>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</si>
  <si>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</si>
  <si>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</si>
  <si>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</si>
  <si>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</si>
  <si>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</si>
  <si>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</si>
  <si>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</si>
  <si>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</si>
  <si>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</si>
  <si>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</si>
  <si>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</si>
  <si>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</si>
  <si>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</si>
  <si>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</si>
  <si>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</si>
  <si>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</si>
  <si>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</si>
  <si>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</si>
  <si>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</si>
  <si>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</si>
  <si>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</si>
  <si>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</si>
  <si>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</si>
  <si>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</si>
  <si>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</si>
  <si>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</si>
  <si>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</si>
  <si>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</si>
  <si>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</si>
  <si>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</si>
  <si>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</si>
  <si>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</si>
  <si>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</si>
  <si>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</si>
  <si>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</si>
  <si>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</si>
  <si>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</si>
  <si>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</si>
  <si>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</si>
  <si>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</si>
  <si>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</si>
  <si>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</si>
  <si>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</si>
  <si>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</si>
  <si>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</si>
  <si>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</si>
  <si>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</si>
  <si>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</si>
  <si>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</si>
  <si>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</si>
  <si>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</si>
  <si>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</si>
  <si>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</si>
  <si>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</si>
  <si>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</si>
  <si>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</si>
  <si>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</si>
  <si>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</si>
  <si>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</si>
  <si>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</si>
  <si>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</si>
  <si>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</si>
  <si>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</si>
  <si>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</si>
  <si>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</si>
  <si>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</si>
  <si>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</si>
  <si>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</si>
  <si>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</si>
  <si>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</si>
  <si>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</si>
  <si>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</si>
  <si>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</si>
  <si>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</si>
  <si>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</si>
  <si>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</si>
  <si>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</si>
  <si>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</si>
  <si>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</si>
  <si>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</si>
  <si>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</si>
  <si>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</si>
  <si>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</si>
  <si>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</si>
  <si>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</si>
  <si>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</si>
  <si>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</si>
  <si>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</si>
  <si>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</si>
  <si>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</si>
  <si>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</si>
  <si>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</si>
  <si>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</si>
  <si>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</si>
  <si>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</si>
  <si>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</si>
  <si>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</si>
  <si>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</si>
  <si>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</si>
  <si>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</si>
  <si>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</si>
  <si>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</si>
  <si>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</si>
  <si>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</si>
  <si>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</si>
  <si>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</si>
  <si>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</si>
  <si>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</si>
  <si>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</si>
  <si>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</si>
  <si>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</si>
  <si>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</si>
  <si>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</si>
  <si>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</si>
  <si>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</si>
  <si>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</si>
  <si>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</si>
  <si>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</si>
  <si>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</si>
  <si>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</si>
  <si>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</si>
  <si>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</si>
  <si>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</si>
  <si>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</si>
  <si>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</si>
  <si>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</si>
  <si>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</si>
  <si>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</si>
  <si>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</si>
  <si>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</si>
  <si>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</si>
  <si>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</si>
  <si>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</si>
  <si>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</si>
  <si>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</si>
  <si>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</si>
  <si>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</si>
  <si>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</si>
  <si>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</si>
  <si>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</si>
  <si>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</si>
  <si>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</si>
  <si>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</si>
  <si>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</si>
  <si>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</si>
  <si>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</si>
  <si>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</si>
  <si>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</si>
  <si>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</si>
  <si>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</si>
  <si>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</si>
  <si>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</si>
  <si>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</si>
  <si>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</si>
  <si>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</si>
  <si>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</si>
  <si>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</si>
  <si>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</si>
  <si>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</si>
  <si>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</si>
  <si>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</si>
  <si>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</si>
  <si>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</si>
  <si>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</si>
  <si>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</si>
  <si>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</si>
  <si>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</si>
  <si>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</si>
  <si>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</si>
  <si>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</si>
  <si>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</si>
  <si>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</si>
  <si>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</si>
  <si>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</si>
  <si>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</si>
  <si>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</si>
  <si>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</si>
  <si>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</si>
  <si>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</si>
  <si>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</si>
  <si>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</si>
  <si>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</si>
  <si>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</si>
  <si>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</si>
  <si>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</si>
  <si>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</si>
  <si>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</si>
  <si>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</si>
  <si>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</si>
  <si>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</si>
  <si>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</si>
  <si>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</si>
  <si>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</si>
  <si>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</si>
  <si>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</si>
  <si>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</si>
  <si>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</si>
  <si>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</si>
  <si>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</si>
  <si>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</si>
  <si>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</si>
  <si>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</si>
  <si>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</si>
  <si>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</si>
  <si>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</si>
  <si>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</si>
  <si>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</si>
  <si>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</si>
  <si>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</si>
  <si>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</si>
  <si>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</si>
  <si>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</si>
  <si>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</si>
  <si>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</si>
  <si>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</si>
  <si>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</si>
  <si>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</si>
  <si>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</si>
  <si>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</si>
  <si>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</si>
  <si>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</si>
  <si>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</si>
  <si>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</si>
  <si>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</si>
  <si>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</si>
  <si>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</si>
  <si>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</si>
  <si>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</si>
  <si>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</si>
  <si>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</si>
  <si>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</si>
  <si>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</si>
  <si>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</si>
  <si>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</si>
  <si>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</si>
  <si>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</si>
  <si>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</si>
  <si>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</si>
  <si>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</si>
  <si>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</si>
  <si>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</si>
  <si>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</si>
  <si>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</si>
  <si>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</si>
  <si>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</si>
  <si>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</si>
  <si>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</si>
  <si>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</si>
  <si>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</si>
  <si>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</si>
  <si>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</si>
  <si>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</si>
  <si>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</si>
  <si>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</si>
  <si>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</si>
  <si>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</si>
  <si>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</si>
  <si>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</si>
  <si>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</si>
  <si>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</si>
  <si>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</si>
  <si>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</si>
  <si>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</si>
  <si>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</si>
  <si>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</si>
  <si>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</si>
  <si>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</si>
  <si>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</si>
  <si>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</si>
  <si>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</si>
  <si>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</si>
  <si>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</si>
  <si>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</si>
  <si>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</si>
  <si>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</si>
  <si>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</si>
  <si>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</si>
  <si>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</si>
  <si>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</si>
  <si>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</si>
  <si>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</si>
  <si>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</si>
  <si>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</si>
  <si>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</si>
  <si>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</si>
  <si>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</si>
  <si>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</si>
  <si>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</si>
  <si>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</si>
  <si>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</si>
  <si>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</si>
  <si>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</si>
  <si>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</si>
  <si>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</si>
  <si>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</si>
  <si>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</si>
  <si>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</si>
  <si>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</si>
  <si>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</si>
  <si>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</si>
  <si>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</si>
  <si>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</si>
  <si>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</si>
  <si>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</si>
  <si>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</si>
  <si>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</si>
  <si>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</si>
  <si>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</si>
  <si>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</si>
  <si>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</si>
  <si>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</si>
  <si>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</si>
  <si>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</si>
  <si>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</si>
  <si>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</si>
  <si>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</si>
  <si>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</si>
  <si>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</si>
  <si>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</si>
  <si>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</si>
  <si>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</si>
  <si>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</si>
  <si>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</si>
  <si>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</si>
  <si>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</si>
  <si>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</si>
  <si>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</si>
  <si>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</si>
  <si>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</si>
  <si>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</si>
  <si>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</si>
  <si>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</si>
  <si>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</si>
  <si>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</si>
  <si>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</si>
  <si>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</si>
  <si>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</si>
  <si>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</si>
  <si>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</si>
  <si>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</si>
  <si>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</si>
  <si>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</si>
  <si>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</si>
  <si>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</si>
  <si>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</si>
  <si>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</si>
  <si>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</si>
  <si>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</si>
  <si>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</si>
  <si>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</si>
  <si>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</si>
  <si>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</si>
  <si>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</si>
  <si>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</si>
  <si>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</si>
  <si>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</si>
  <si>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</si>
  <si>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</si>
  <si>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</si>
  <si>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</si>
  <si>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</si>
  <si>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</si>
  <si>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</si>
  <si>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</si>
  <si>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</si>
  <si>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</si>
  <si>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</si>
  <si>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</si>
  <si>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</si>
  <si>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</si>
  <si>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</si>
  <si>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</si>
  <si>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</si>
  <si>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</si>
  <si>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</si>
  <si>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</si>
  <si>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</si>
  <si>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</si>
  <si>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</si>
  <si>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</si>
  <si>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</si>
  <si>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</si>
  <si>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</si>
  <si>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</si>
  <si>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</si>
  <si>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</si>
  <si>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</si>
  <si>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</si>
  <si>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</si>
  <si>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</si>
  <si>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</si>
  <si>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</si>
  <si>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</si>
  <si>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</si>
  <si>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</si>
  <si>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</si>
  <si>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</si>
  <si>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</si>
  <si>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</si>
  <si>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</si>
  <si>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</si>
  <si>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</si>
  <si>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</si>
  <si>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</si>
  <si>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</si>
  <si>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</si>
  <si>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</si>
  <si>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</si>
  <si>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</si>
  <si>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</si>
  <si>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</si>
  <si>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</si>
  <si>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</si>
  <si>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</si>
  <si>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</si>
  <si>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</si>
  <si>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</si>
  <si>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</si>
  <si>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</si>
  <si>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</si>
  <si>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</si>
  <si>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</si>
  <si>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</si>
  <si>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</si>
  <si>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</si>
  <si>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</si>
  <si>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</si>
  <si>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</si>
  <si>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</si>
  <si>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</si>
  <si>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</si>
  <si>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</si>
  <si>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</si>
  <si>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</si>
  <si>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</si>
  <si>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</si>
  <si>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</si>
  <si>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</si>
  <si>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</si>
  <si>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</si>
  <si>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</si>
  <si>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</si>
  <si>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</si>
  <si>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</si>
  <si>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</si>
  <si>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</si>
  <si>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</si>
  <si>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</si>
  <si>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</si>
  <si>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</si>
  <si>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</si>
  <si>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</si>
  <si>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</si>
  <si>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</si>
  <si>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</si>
  <si>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</si>
  <si>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</si>
  <si>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</si>
  <si>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</si>
  <si>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</si>
  <si>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</si>
  <si>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</si>
  <si>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</si>
  <si>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</si>
  <si>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</si>
  <si>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</si>
  <si>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</si>
  <si>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</si>
  <si>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</si>
  <si>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</si>
  <si>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</si>
  <si>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</si>
  <si>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</si>
  <si>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</si>
  <si>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</si>
  <si>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</si>
  <si>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</si>
  <si>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</si>
  <si>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</si>
  <si>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</si>
  <si>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</si>
  <si>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</si>
  <si>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</si>
  <si>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</si>
  <si>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</si>
  <si>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2021. évi pénzügyi mérleg</t>
  </si>
  <si>
    <t xml:space="preserve">2021. évi előirányzat </t>
  </si>
  <si>
    <t xml:space="preserve">2021. évi Pénzügyi mérleg </t>
  </si>
  <si>
    <t>2021. évi felhalmozási kiadásai</t>
  </si>
  <si>
    <t xml:space="preserve">Informatikai eszközök beszerzése </t>
  </si>
  <si>
    <t xml:space="preserve">2021. évi pénzügyi mérleg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</si>
  <si>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</si>
  <si>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</si>
  <si>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</si>
  <si>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</si>
  <si>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</si>
  <si>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</si>
  <si>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</si>
  <si>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</si>
  <si>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</si>
  <si>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</si>
  <si>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</si>
  <si>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</si>
  <si>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</si>
  <si>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</si>
  <si>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</si>
  <si>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</si>
  <si>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</si>
  <si>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</si>
  <si>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</si>
  <si>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</si>
  <si>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</si>
  <si>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</si>
  <si>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évi pénzügyi mérlege 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</si>
  <si>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</si>
  <si>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</si>
  <si>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</si>
  <si>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</si>
  <si>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</si>
  <si>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</si>
  <si>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</si>
  <si>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</si>
  <si>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</si>
  <si>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</si>
  <si>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</si>
  <si>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</si>
  <si>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</si>
  <si>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</si>
  <si>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</si>
  <si>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</si>
  <si>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</si>
  <si>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</si>
  <si>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</si>
  <si>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</si>
  <si>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</si>
  <si>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</si>
  <si>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</si>
  <si>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</si>
  <si>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</si>
  <si>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</si>
  <si>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</si>
  <si>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</si>
  <si>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</si>
  <si>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</si>
  <si>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</si>
  <si>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</si>
  <si>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</si>
  <si>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</si>
  <si>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</si>
  <si>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</si>
  <si>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</si>
  <si>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</si>
  <si>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</si>
  <si>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</si>
  <si>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</si>
  <si>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</si>
  <si>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</si>
  <si>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</si>
  <si>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</si>
  <si>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</si>
  <si>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</si>
  <si>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</si>
  <si>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</si>
  <si>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</si>
  <si>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</si>
  <si>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</si>
  <si>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</si>
  <si>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</si>
  <si>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</si>
  <si>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</si>
  <si>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</si>
  <si>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</si>
  <si>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</si>
  <si>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</si>
  <si>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</si>
  <si>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</si>
  <si>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</si>
  <si>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</si>
  <si>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</si>
  <si>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</si>
  <si>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</si>
  <si>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</si>
  <si>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</si>
  <si>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</si>
  <si>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</si>
  <si>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</si>
  <si>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</si>
  <si>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</si>
  <si>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</si>
  <si>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</si>
  <si>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</si>
  <si>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</si>
  <si>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</si>
  <si>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</si>
  <si>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</si>
  <si>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</si>
  <si>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</si>
  <si>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</si>
  <si>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</si>
  <si>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</si>
  <si>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</si>
  <si>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</si>
  <si>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</si>
  <si>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</si>
  <si>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</si>
  <si>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</si>
  <si>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</si>
  <si>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</si>
  <si>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</si>
  <si>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</si>
  <si>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</si>
  <si>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</si>
  <si>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</si>
  <si>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</si>
  <si>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</si>
  <si>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</si>
  <si>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</si>
  <si>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</si>
  <si>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</si>
  <si>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</si>
  <si>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</si>
  <si>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</si>
  <si>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</si>
  <si>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</si>
  <si>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</si>
  <si>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</si>
  <si>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</si>
  <si>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</si>
  <si>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</si>
  <si>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</si>
  <si>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</si>
  <si>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</si>
  <si>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</si>
  <si>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</si>
  <si>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</si>
  <si>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</si>
  <si>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</si>
  <si>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</si>
  <si>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</si>
  <si>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</si>
  <si>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</si>
  <si>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</si>
  <si>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</si>
  <si>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</si>
  <si>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</si>
  <si>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</si>
  <si>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</si>
  <si>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</si>
  <si>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</si>
  <si>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</si>
  <si>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</si>
  <si>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</si>
  <si>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</si>
  <si>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</si>
  <si>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</si>
  <si>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</si>
  <si>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</si>
  <si>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</si>
  <si>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</si>
  <si>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</si>
  <si>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</si>
  <si>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</si>
  <si>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</si>
  <si>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</si>
  <si>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</si>
  <si>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</si>
  <si>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</si>
  <si>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</si>
  <si>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</si>
  <si>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</si>
  <si>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</si>
  <si>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</si>
  <si>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</si>
  <si>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</si>
  <si>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</si>
  <si>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</si>
  <si>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</si>
  <si>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</si>
  <si>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</si>
  <si>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</si>
  <si>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</si>
  <si>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</si>
  <si>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</si>
  <si>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</si>
  <si>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</si>
  <si>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</si>
  <si>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Felvett/tervezett hitel összege</t>
  </si>
  <si>
    <t xml:space="preserve">1/3. melléklet az 8/2021. (II.26.) önkormányzati rendelethez </t>
  </si>
  <si>
    <t xml:space="preserve"> 2/3. melléklet az 8/2021. (II.26.) önkormányzati rendelethez    </t>
  </si>
  <si>
    <t xml:space="preserve">6. melléklet az 8/2021. (II.26.) önkormányzati rendelethez  </t>
  </si>
  <si>
    <t xml:space="preserve">7. melléklet az 8/2021. (II.26.) önkormányzati rendelethez  </t>
  </si>
  <si>
    <t>502235 TOP-2.1.3-16-ZA1-2021-00047 "Települési környezetvédelmi infrastruktúra-fejlesztések"</t>
  </si>
  <si>
    <t>503106 Magyarország 2021. évi központi költségvetéséről szóló 2020. évi XC. törvény 2. melléklet 56. pontja alapján önkormányzat által fizetendő szolidarítási hozzájárulás, beszámoló alapján állami támogatás visszafizetés</t>
  </si>
  <si>
    <t xml:space="preserve">Emberi Erőforrások Minisztériuma - kulturális feladatok támogatás </t>
  </si>
  <si>
    <t>Knowledge Well - elszámolás külföldi partnerrel</t>
  </si>
  <si>
    <t>Share Music- elszámolás külföldi partnerrel</t>
  </si>
  <si>
    <t>TOP-2.1.3-16-ZA1-2021-00047 "Települési környezetvédelmi infrastruktúra-fejlesztések"</t>
  </si>
  <si>
    <t>HÉSZ módosítás</t>
  </si>
  <si>
    <t>Autó Parkoló Hrsz 902/32 3 f telj. bőv. elektr. mérővel</t>
  </si>
  <si>
    <t>Hévízi Tiszta Forrás Dalkör Egyesület</t>
  </si>
  <si>
    <t>502304 Okos parkolás I. ütem</t>
  </si>
  <si>
    <t>502211 TOP-2.1.2-15-ZA1-206-00004 Nagyparkoló tér zöldfelületének fejlesztése</t>
  </si>
  <si>
    <t>Működési célú átvett pénzeszközök</t>
  </si>
  <si>
    <t>Okos parkolás kialakítása I. ütem</t>
  </si>
  <si>
    <r>
      <t xml:space="preserve">Törlesztés + Kamat </t>
    </r>
    <r>
      <rPr>
        <b/>
        <sz val="8"/>
        <rFont val="Times New Roman"/>
        <family val="1"/>
        <charset val="238"/>
      </rPr>
      <t>(Tárgy évet követő években/év)</t>
    </r>
  </si>
  <si>
    <t>Egyéb, hitelfelvétellel kapcsolatos fizetési kötelezettség</t>
  </si>
  <si>
    <t>Törlesztés + Kamat + Egyéb kötelezettség     (Tárgy évben)</t>
  </si>
  <si>
    <t xml:space="preserve">2021. évi felhalmozási pénzügyi mérleg </t>
  </si>
  <si>
    <t xml:space="preserve">2021. évi működési pénzügyi mérleg </t>
  </si>
  <si>
    <t>Nemzeti Kulturális Alap -Kulturális intézmények bérfejlesztése</t>
  </si>
  <si>
    <t>EMMI - Kulturális intézmények bérfejlesztése</t>
  </si>
  <si>
    <t>Nemzeti Művelődési Intézet - kulturális ágazat működési támogatása</t>
  </si>
  <si>
    <t>EMMI - Tér-zene program támogatása</t>
  </si>
  <si>
    <t>Magyar Falu Program Zrínyi utca útfelújítás</t>
  </si>
  <si>
    <t>TOP-3.1.1-15-ZA1-2016-00005 Zala Kétkeréken - Kerékpárút-fejlesztés Keszthely, Hévíz, Cserszegtomaj, és Hahót településeken</t>
  </si>
  <si>
    <t>RobotsConnecting- elszámolás külföldi partnerrel</t>
  </si>
  <si>
    <t>Hévíz Sportkör</t>
  </si>
  <si>
    <t>Nemzeti Művelődési Intézet NKKft</t>
  </si>
  <si>
    <t>Termál út Kis-Balaton Kerékpáros Egyesület</t>
  </si>
  <si>
    <t>Szabó Lőrinc utcai ivóvíz és szennyvízcsatorna gerincvezeték hozzájárulás</t>
  </si>
  <si>
    <t>Nemzeti Filmintézet KN Zrt - filmszínházak működési támogatása</t>
  </si>
  <si>
    <t>IPA túlfizetés visszafizetése</t>
  </si>
  <si>
    <t>Csokonai Vitéz Mihály Irodalmi és Művészeti Társaság</t>
  </si>
  <si>
    <t>Háziorvosi ügyelet ellátása</t>
  </si>
  <si>
    <t>Intézmények működési célú támogatása mindösszesen:</t>
  </si>
  <si>
    <t>Hangosítás (Nemzeti Művelődési Intézet NKKft.)</t>
  </si>
  <si>
    <t>Kézilabda eredményjelző</t>
  </si>
  <si>
    <t>502237 MFP-UHK 2021 "Út, híd, kerékpárforgalmi létesítmény építése/felújítása</t>
  </si>
  <si>
    <t>MFP-UHK 2021 "Út, híd, kerékpárforgalmi létesítmény építése/felújítása (Zrínyi utca felújítás)</t>
  </si>
  <si>
    <t>502101 HÉSZ módosítás</t>
  </si>
  <si>
    <t>502234 MFP Kerékpárút építés</t>
  </si>
  <si>
    <t>Közművelődési munkatárs</t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</si>
  <si>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(1752/2021 (X.27.) korm.határozat alapján)</t>
    </r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</si>
  <si>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(1752/2021 (X.27.) korm.határozat alapján)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</si>
  <si>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(1752/2021 (X.27.) korm.határozat alapján)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</si>
  <si>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(1752/2021 (X.27.) korm.határozat alapján)</t>
    </r>
  </si>
  <si>
    <t xml:space="preserve">18. melléklet a …../2021. (XI…...) rendelethez, 8. melléklet az 8/2021. (II.26.) önkormányzati rendelethez  </t>
  </si>
  <si>
    <t xml:space="preserve">17. melléklet a …../2021. (XI…...) rendelethez, 5. melléklet az 8/2021. (II.26.) önkormányzati rendelethez  </t>
  </si>
  <si>
    <t>502229 Kézilabda munkacsarnok beruházás 1455/8</t>
  </si>
  <si>
    <t>502224 Refurbculture</t>
  </si>
  <si>
    <t>505803 Sport over Borders</t>
  </si>
  <si>
    <t>Share Music - megelőlegezés elszámolása</t>
  </si>
  <si>
    <t>Festetics sétány  (Világörökségi helyszínek fejlesztése projekt) GINOP-7.1.6-16-2017-00004 előleg visszafizetés</t>
  </si>
  <si>
    <t>IV. pont alatt</t>
  </si>
  <si>
    <t>Áthozat a III. pontból</t>
  </si>
  <si>
    <t>Szerverterem villamos ellátásának áramingadozásának megszüntetése</t>
  </si>
  <si>
    <t>1/5.</t>
  </si>
  <si>
    <t xml:space="preserve">Fenntartható közlekedés megvalósítása  (E.ON gázbekötés) </t>
  </si>
  <si>
    <t xml:space="preserve">Share Music- megelőlegezés elszámolás </t>
  </si>
  <si>
    <t xml:space="preserve"> 1.melléklet a …../2022. (II…...) rendelethez,1. melléklet az 8/2021. (II.26.) önkormányzati rendelethez </t>
  </si>
  <si>
    <t xml:space="preserve">2.  melléklet a …../2022. (II…...) rendelethez, 1/1. melléklet az 8/2021. (II.26.) önkormányzati rendelethez </t>
  </si>
  <si>
    <t xml:space="preserve">3.  melléklet a …../2022. (II…...) rendelethez, 1/2. melléklet az 8/2021. (II.26.) önkormányzati rendelethez </t>
  </si>
  <si>
    <t xml:space="preserve">5. melléklet a …../2022. (II…...) rendelethez,  1/5. melléklet az 8/2021. (II.26.) önkormányzati rendelethez </t>
  </si>
  <si>
    <t xml:space="preserve">6. melléklet a …../2022. (II…...) rendelethez, 1/6. melléklet az 8/2021. (II.26.) önkormányzati rendelethez </t>
  </si>
  <si>
    <t xml:space="preserve">7. melléklet a …../2022. (II…...) rendelethez, 1/7. melléklet az 8/2021. (II.26.) önkormányzati rendelethez </t>
  </si>
  <si>
    <t xml:space="preserve">8. melléklet a …../2022. (II…...) rendelethez,   1/8. melléklet az 8/2021. (II.26.) önkormányzati rendelethez </t>
  </si>
  <si>
    <t xml:space="preserve">9. melléklet a …../2022. (II…...) rendelethez, 1/9. melléklet az 8/2021. (II.26.) önkormányzati rendelethez </t>
  </si>
  <si>
    <t xml:space="preserve">10. melléklet a …../2022. (II…...)rendelethez,   2/1. melléklet az 8/2021. (II.26.) önkormányzati rendelethez </t>
  </si>
  <si>
    <t xml:space="preserve">11. melléklet a…../2022. (II…...) rendelethez, 2/1/1. melléklet az 8/2021. (II.26.) önkormányzati rendelethez </t>
  </si>
  <si>
    <t xml:space="preserve"> 12. számú melléklet a …../2022. (II…...)rendelethez,  2/2. melléklet az 8/2021. (II.26.) önkormányzati rendelethez </t>
  </si>
  <si>
    <t xml:space="preserve">13. melléklet a …../2022. (II…...) rendelethez, 3/1. melléklet az 8/2021. (II.26.) önkormányzati rendelethez </t>
  </si>
  <si>
    <t xml:space="preserve">14. melléklet a …../2022. (II…...) rendelethez,  3/2. melléklet az 8/2021. (II.26.) önkormányzati rendelethez </t>
  </si>
  <si>
    <t xml:space="preserve">15. melléklet a …../2022. (II…...) rendelethez,  3/3. melléklet az 8/2021. (II.26.) önkormányzati rendelethez </t>
  </si>
  <si>
    <t xml:space="preserve">16. melléklet a …../2022. (II…...) rendelethez,  3/4. melléklet az 8/2021. (II.26.) önkormányzati rendelethez </t>
  </si>
  <si>
    <t xml:space="preserve">17.  melléklet a…../2022. (II…...) rendelethez, 4. melléklet az 8/2021. (II.26.) önkormányzati rendelethez </t>
  </si>
  <si>
    <t xml:space="preserve">4. melléklet a.../2022. (II…...) rendelethez,  1/4. melléklet az 8/2021. (II.26.)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</si>
</sst>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m&quot;. &quot;d\.;@"/>
    <numFmt numFmtId="166" formatCode="0.0"/>
    <numFmt numFmtId="167" formatCode="0;[Red]0"/>
    <numFmt numFmtId="168" formatCode="[$-40E]#,##0"/>
  </numFmts>
  <fonts count="18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63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5" xfId="78" applyNumberFormat="1" applyFont="1" applyFill="1" applyBorder="1" applyAlignment="1">
      <alignment horizontal="left" vertical="center" wrapText="1"/>
    </xf>
    <xf numFmtId="3" fontId="25" fillId="0" borderId="15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5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5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18" xfId="0" applyNumberFormat="1" applyFont="1" applyBorder="1"/>
    <xf numFmtId="3" fontId="55" fillId="0" borderId="19" xfId="0" applyNumberFormat="1" applyFont="1" applyBorder="1"/>
    <xf numFmtId="3" fontId="61" fillId="0" borderId="19" xfId="0" applyNumberFormat="1" applyFont="1" applyBorder="1"/>
    <xf numFmtId="3" fontId="25" fillId="0" borderId="20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4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5" xfId="0" applyFont="1" applyBorder="1" applyAlignment="1">
      <alignment horizontal="center" vertical="center"/>
    </xf>
    <xf numFmtId="3" fontId="66" fillId="0" borderId="26" xfId="0" applyNumberFormat="1" applyFont="1" applyBorder="1" applyAlignment="1">
      <alignment horizontal="center" vertical="center" wrapText="1"/>
    </xf>
    <xf numFmtId="3" fontId="25" fillId="0" borderId="27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19" xfId="0" applyNumberFormat="1" applyFont="1" applyBorder="1"/>
    <xf numFmtId="3" fontId="34" fillId="0" borderId="19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19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19" xfId="0" applyNumberFormat="1" applyFont="1" applyBorder="1"/>
    <xf numFmtId="0" fontId="28" fillId="0" borderId="0" xfId="0" applyFont="1" applyBorder="1"/>
    <xf numFmtId="3" fontId="55" fillId="0" borderId="19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19" xfId="0" applyFont="1" applyBorder="1"/>
    <xf numFmtId="3" fontId="61" fillId="0" borderId="0" xfId="0" applyNumberFormat="1" applyFont="1" applyBorder="1" applyAlignment="1">
      <alignment wrapText="1"/>
    </xf>
    <xf numFmtId="3" fontId="25" fillId="0" borderId="28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19" xfId="0" applyFont="1" applyBorder="1"/>
    <xf numFmtId="0" fontId="54" fillId="0" borderId="0" xfId="71" applyFont="1" applyAlignment="1">
      <alignment vertical="center"/>
    </xf>
    <xf numFmtId="3" fontId="34" fillId="0" borderId="0" xfId="0" applyNumberFormat="1" applyFont="1"/>
    <xf numFmtId="0" fontId="22" fillId="0" borderId="16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42" fillId="0" borderId="23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3" xfId="0" applyNumberFormat="1" applyFont="1" applyBorder="1"/>
    <xf numFmtId="3" fontId="43" fillId="0" borderId="23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1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4" xfId="0" applyFont="1" applyBorder="1" applyAlignment="1">
      <alignment wrapText="1"/>
    </xf>
    <xf numFmtId="3" fontId="25" fillId="0" borderId="43" xfId="0" applyNumberFormat="1" applyFont="1" applyBorder="1"/>
    <xf numFmtId="3" fontId="25" fillId="0" borderId="24" xfId="0" applyNumberFormat="1" applyFont="1" applyBorder="1"/>
    <xf numFmtId="0" fontId="25" fillId="0" borderId="25" xfId="0" applyFont="1" applyBorder="1" applyAlignment="1">
      <alignment horizontal="center" vertical="center" wrapText="1"/>
    </xf>
    <xf numFmtId="3" fontId="25" fillId="0" borderId="27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0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6" xfId="0" applyNumberFormat="1" applyFont="1" applyBorder="1"/>
    <xf numFmtId="3" fontId="25" fillId="0" borderId="20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5" xfId="0" applyNumberFormat="1" applyFont="1" applyBorder="1" applyAlignment="1">
      <alignment horizontal="center" vertical="center" wrapText="1"/>
    </xf>
    <xf numFmtId="3" fontId="84" fillId="0" borderId="26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1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1" xfId="72" applyNumberFormat="1" applyFont="1" applyBorder="1" applyAlignment="1">
      <alignment horizontal="center"/>
    </xf>
    <xf numFmtId="0" fontId="91" fillId="0" borderId="21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1" xfId="72" applyNumberFormat="1" applyFont="1" applyBorder="1" applyAlignment="1"/>
    <xf numFmtId="3" fontId="95" fillId="0" borderId="0" xfId="0" applyNumberFormat="1" applyFont="1"/>
    <xf numFmtId="3" fontId="55" fillId="0" borderId="54" xfId="74" applyNumberFormat="1" applyFont="1" applyBorder="1"/>
    <xf numFmtId="3" fontId="34" fillId="0" borderId="54" xfId="0" applyNumberFormat="1" applyFont="1" applyBorder="1"/>
    <xf numFmtId="3" fontId="28" fillId="0" borderId="54" xfId="0" applyNumberFormat="1" applyFont="1" applyBorder="1"/>
    <xf numFmtId="3" fontId="30" fillId="0" borderId="54" xfId="0" applyNumberFormat="1" applyFont="1" applyBorder="1"/>
    <xf numFmtId="3" fontId="37" fillId="0" borderId="54" xfId="0" applyNumberFormat="1" applyFont="1" applyBorder="1"/>
    <xf numFmtId="3" fontId="25" fillId="0" borderId="54" xfId="0" applyNumberFormat="1" applyFont="1" applyBorder="1"/>
    <xf numFmtId="3" fontId="28" fillId="0" borderId="56" xfId="0" applyNumberFormat="1" applyFont="1" applyBorder="1"/>
    <xf numFmtId="3" fontId="25" fillId="0" borderId="55" xfId="0" applyNumberFormat="1" applyFont="1" applyBorder="1"/>
    <xf numFmtId="0" fontId="25" fillId="0" borderId="24" xfId="0" applyFont="1" applyBorder="1" applyAlignment="1">
      <alignment wrapText="1"/>
    </xf>
    <xf numFmtId="3" fontId="25" fillId="0" borderId="58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1" xfId="73" applyFont="1" applyBorder="1" applyAlignment="1">
      <alignment horizontal="center"/>
    </xf>
    <xf numFmtId="0" fontId="51" fillId="0" borderId="21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6" xfId="0" applyNumberFormat="1" applyFont="1" applyBorder="1"/>
    <xf numFmtId="3" fontId="56" fillId="0" borderId="54" xfId="74" applyNumberFormat="1" applyFont="1" applyBorder="1"/>
    <xf numFmtId="3" fontId="56" fillId="0" borderId="54" xfId="0" applyNumberFormat="1" applyFont="1" applyBorder="1"/>
    <xf numFmtId="3" fontId="35" fillId="0" borderId="54" xfId="0" applyNumberFormat="1" applyFont="1" applyBorder="1"/>
    <xf numFmtId="3" fontId="38" fillId="0" borderId="54" xfId="0" applyNumberFormat="1" applyFont="1" applyBorder="1"/>
    <xf numFmtId="3" fontId="63" fillId="0" borderId="54" xfId="0" applyNumberFormat="1" applyFont="1" applyBorder="1"/>
    <xf numFmtId="0" fontId="30" fillId="0" borderId="54" xfId="0" applyFont="1" applyBorder="1"/>
    <xf numFmtId="0" fontId="22" fillId="0" borderId="56" xfId="0" applyFont="1" applyBorder="1"/>
    <xf numFmtId="3" fontId="23" fillId="0" borderId="54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4" xfId="78" applyNumberFormat="1" applyFont="1" applyBorder="1" applyAlignment="1">
      <alignment horizontal="left" vertical="center" wrapText="1"/>
    </xf>
    <xf numFmtId="3" fontId="25" fillId="0" borderId="35" xfId="78" applyNumberFormat="1" applyFont="1" applyBorder="1" applyAlignment="1">
      <alignment horizontal="left" vertical="center" wrapText="1"/>
    </xf>
    <xf numFmtId="3" fontId="28" fillId="0" borderId="35" xfId="78" applyNumberFormat="1" applyFont="1" applyBorder="1" applyAlignment="1">
      <alignment horizontal="left" vertical="center" wrapText="1"/>
    </xf>
    <xf numFmtId="3" fontId="25" fillId="0" borderId="28" xfId="78" applyNumberFormat="1" applyFont="1" applyFill="1" applyBorder="1" applyAlignment="1">
      <alignment horizontal="left" vertical="center" wrapText="1"/>
    </xf>
    <xf numFmtId="3" fontId="25" fillId="0" borderId="35" xfId="78" applyNumberFormat="1" applyFont="1" applyBorder="1"/>
    <xf numFmtId="3" fontId="25" fillId="0" borderId="61" xfId="78" applyNumberFormat="1" applyFont="1" applyBorder="1"/>
    <xf numFmtId="3" fontId="43" fillId="0" borderId="21" xfId="0" applyNumberFormat="1" applyFont="1" applyBorder="1" applyAlignment="1">
      <alignment horizontal="center" vertical="center"/>
    </xf>
    <xf numFmtId="0" fontId="43" fillId="0" borderId="21" xfId="0" applyFont="1" applyBorder="1" applyAlignment="1">
      <alignment horizontal="center"/>
    </xf>
    <xf numFmtId="3" fontId="56" fillId="0" borderId="16" xfId="0" applyNumberFormat="1" applyFont="1" applyBorder="1"/>
    <xf numFmtId="3" fontId="56" fillId="0" borderId="16" xfId="0" applyNumberFormat="1" applyFont="1" applyFill="1" applyBorder="1"/>
    <xf numFmtId="3" fontId="56" fillId="0" borderId="19" xfId="0" applyNumberFormat="1" applyFont="1" applyBorder="1"/>
    <xf numFmtId="3" fontId="56" fillId="0" borderId="0" xfId="0" applyNumberFormat="1" applyFont="1" applyFill="1" applyBorder="1"/>
    <xf numFmtId="3" fontId="25" fillId="0" borderId="52" xfId="0" applyNumberFormat="1" applyFont="1" applyBorder="1"/>
    <xf numFmtId="0" fontId="25" fillId="0" borderId="24" xfId="0" applyFont="1" applyBorder="1"/>
    <xf numFmtId="3" fontId="61" fillId="0" borderId="49" xfId="0" applyNumberFormat="1" applyFont="1" applyBorder="1"/>
    <xf numFmtId="0" fontId="41" fillId="0" borderId="0" xfId="0" applyFont="1" applyBorder="1"/>
    <xf numFmtId="0" fontId="30" fillId="0" borderId="19" xfId="0" applyFont="1" applyBorder="1"/>
    <xf numFmtId="0" fontId="25" fillId="0" borderId="19" xfId="0" applyFont="1" applyBorder="1"/>
    <xf numFmtId="3" fontId="61" fillId="0" borderId="54" xfId="0" applyNumberFormat="1" applyFont="1" applyBorder="1"/>
    <xf numFmtId="3" fontId="57" fillId="0" borderId="54" xfId="0" applyNumberFormat="1" applyFont="1" applyBorder="1"/>
    <xf numFmtId="0" fontId="82" fillId="0" borderId="0" xfId="0" applyFont="1" applyAlignment="1">
      <alignment horizontal="center"/>
    </xf>
    <xf numFmtId="3" fontId="61" fillId="0" borderId="67" xfId="0" applyNumberFormat="1" applyFont="1" applyBorder="1" applyAlignment="1">
      <alignment horizontal="center"/>
    </xf>
    <xf numFmtId="0" fontId="37" fillId="0" borderId="19" xfId="0" applyFont="1" applyBorder="1"/>
    <xf numFmtId="3" fontId="85" fillId="0" borderId="0" xfId="0" applyNumberFormat="1" applyFont="1"/>
    <xf numFmtId="3" fontId="85" fillId="0" borderId="19" xfId="0" applyNumberFormat="1" applyFont="1" applyBorder="1"/>
    <xf numFmtId="0" fontId="55" fillId="0" borderId="19" xfId="0" applyFont="1" applyBorder="1"/>
    <xf numFmtId="0" fontId="85" fillId="0" borderId="0" xfId="0" applyFont="1" applyBorder="1"/>
    <xf numFmtId="4" fontId="31" fillId="0" borderId="21" xfId="71" applyNumberFormat="1" applyFont="1" applyBorder="1" applyAlignment="1">
      <alignment vertical="center"/>
    </xf>
    <xf numFmtId="3" fontId="31" fillId="0" borderId="21" xfId="71" applyNumberFormat="1" applyFont="1" applyBorder="1" applyAlignment="1">
      <alignment vertical="center"/>
    </xf>
    <xf numFmtId="3" fontId="23" fillId="0" borderId="21" xfId="71" applyNumberFormat="1" applyFont="1" applyFill="1" applyBorder="1" applyAlignment="1">
      <alignment vertical="center"/>
    </xf>
    <xf numFmtId="4" fontId="23" fillId="0" borderId="21" xfId="71" applyNumberFormat="1" applyFont="1" applyFill="1" applyBorder="1" applyAlignment="1">
      <alignment vertical="center"/>
    </xf>
    <xf numFmtId="0" fontId="31" fillId="0" borderId="21" xfId="71" applyFont="1" applyBorder="1" applyAlignment="1">
      <alignment vertical="center"/>
    </xf>
    <xf numFmtId="164" fontId="23" fillId="0" borderId="21" xfId="71" applyNumberFormat="1" applyFont="1" applyFill="1" applyBorder="1" applyAlignment="1">
      <alignment vertical="center"/>
    </xf>
    <xf numFmtId="164" fontId="23" fillId="0" borderId="21" xfId="71" applyNumberFormat="1" applyFont="1" applyFill="1" applyBorder="1" applyAlignment="1">
      <alignment horizontal="right" vertical="center"/>
    </xf>
    <xf numFmtId="0" fontId="99" fillId="0" borderId="0" xfId="0" applyFont="1"/>
    <xf numFmtId="3" fontId="25" fillId="0" borderId="68" xfId="0" applyNumberFormat="1" applyFont="1" applyFill="1" applyBorder="1"/>
    <xf numFmtId="3" fontId="85" fillId="0" borderId="0" xfId="0" applyNumberFormat="1" applyFont="1" applyAlignment="1">
      <alignment wrapText="1"/>
    </xf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19" xfId="0" applyFont="1" applyBorder="1" applyAlignment="1">
      <alignment horizontal="center" vertical="center"/>
    </xf>
    <xf numFmtId="0" fontId="33" fillId="0" borderId="19" xfId="0" applyFont="1" applyBorder="1"/>
    <xf numFmtId="0" fontId="39" fillId="0" borderId="19" xfId="0" applyFont="1" applyBorder="1"/>
    <xf numFmtId="3" fontId="35" fillId="0" borderId="19" xfId="0" applyNumberFormat="1" applyFont="1" applyBorder="1"/>
    <xf numFmtId="0" fontId="35" fillId="0" borderId="19" xfId="0" applyFont="1" applyBorder="1" applyAlignment="1"/>
    <xf numFmtId="0" fontId="30" fillId="0" borderId="19" xfId="0" applyFont="1" applyBorder="1" applyAlignment="1">
      <alignment horizontal="center" vertical="center"/>
    </xf>
    <xf numFmtId="0" fontId="63" fillId="0" borderId="19" xfId="0" applyFont="1" applyBorder="1"/>
    <xf numFmtId="0" fontId="23" fillId="0" borderId="19" xfId="0" applyFont="1" applyBorder="1"/>
    <xf numFmtId="0" fontId="77" fillId="0" borderId="19" xfId="0" applyFont="1" applyBorder="1"/>
    <xf numFmtId="0" fontId="20" fillId="0" borderId="19" xfId="0" applyFont="1" applyBorder="1"/>
    <xf numFmtId="0" fontId="51" fillId="0" borderId="19" xfId="0" applyFont="1" applyBorder="1"/>
    <xf numFmtId="0" fontId="30" fillId="0" borderId="19" xfId="0" applyFont="1" applyBorder="1" applyAlignment="1">
      <alignment horizontal="center" vertical="center" wrapText="1"/>
    </xf>
    <xf numFmtId="0" fontId="35" fillId="0" borderId="0" xfId="78" applyFont="1" applyBorder="1"/>
    <xf numFmtId="3" fontId="41" fillId="0" borderId="71" xfId="0" applyNumberFormat="1" applyFont="1" applyBorder="1"/>
    <xf numFmtId="0" fontId="41" fillId="0" borderId="72" xfId="0" applyFont="1" applyBorder="1"/>
    <xf numFmtId="3" fontId="41" fillId="0" borderId="0" xfId="0" applyNumberFormat="1" applyFont="1" applyBorder="1"/>
    <xf numFmtId="0" fontId="41" fillId="0" borderId="54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3" xfId="0" applyNumberFormat="1" applyFont="1" applyBorder="1"/>
    <xf numFmtId="3" fontId="57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106" fillId="0" borderId="21" xfId="71" applyNumberFormat="1" applyFont="1" applyBorder="1" applyAlignment="1">
      <alignment vertical="center"/>
    </xf>
    <xf numFmtId="0" fontId="107" fillId="0" borderId="19" xfId="0" applyFont="1" applyBorder="1"/>
    <xf numFmtId="0" fontId="52" fillId="0" borderId="0" xfId="72" applyFont="1" applyAlignment="1">
      <alignment horizontal="center"/>
    </xf>
    <xf numFmtId="0" fontId="47" fillId="0" borderId="21" xfId="72" applyFont="1" applyBorder="1" applyAlignment="1">
      <alignment horizontal="center"/>
    </xf>
    <xf numFmtId="0" fontId="47" fillId="0" borderId="21" xfId="72" applyFont="1" applyFill="1" applyBorder="1" applyAlignment="1">
      <alignment horizontal="center"/>
    </xf>
    <xf numFmtId="49" fontId="91" fillId="0" borderId="21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1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1" xfId="71" applyFont="1" applyBorder="1" applyAlignment="1">
      <alignment vertical="center" wrapText="1"/>
    </xf>
    <xf numFmtId="3" fontId="23" fillId="0" borderId="21" xfId="71" applyNumberFormat="1" applyFont="1" applyFill="1" applyBorder="1" applyAlignment="1">
      <alignment vertical="center" shrinkToFit="1"/>
    </xf>
    <xf numFmtId="3" fontId="107" fillId="0" borderId="21" xfId="71" applyNumberFormat="1" applyFont="1" applyFill="1" applyBorder="1" applyAlignment="1">
      <alignment vertical="center"/>
    </xf>
    <xf numFmtId="3" fontId="107" fillId="0" borderId="21" xfId="71" applyNumberFormat="1" applyFont="1" applyFill="1" applyBorder="1" applyAlignment="1">
      <alignment horizontal="right" vertical="center"/>
    </xf>
    <xf numFmtId="3" fontId="23" fillId="0" borderId="21" xfId="71" applyNumberFormat="1" applyFont="1" applyFill="1" applyBorder="1" applyAlignment="1">
      <alignment horizontal="right" vertical="center"/>
    </xf>
    <xf numFmtId="0" fontId="106" fillId="0" borderId="21" xfId="71" applyFont="1" applyBorder="1" applyAlignment="1">
      <alignment vertical="center"/>
    </xf>
    <xf numFmtId="4" fontId="106" fillId="0" borderId="21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1" xfId="71" applyFont="1" applyBorder="1" applyAlignment="1">
      <alignment vertical="center"/>
    </xf>
    <xf numFmtId="166" fontId="31" fillId="0" borderId="21" xfId="71" applyNumberFormat="1" applyFont="1" applyBorder="1" applyAlignment="1">
      <alignment vertical="center"/>
    </xf>
    <xf numFmtId="0" fontId="106" fillId="0" borderId="21" xfId="71" applyFont="1" applyBorder="1" applyAlignment="1">
      <alignment vertical="center" wrapText="1"/>
    </xf>
    <xf numFmtId="164" fontId="107" fillId="0" borderId="21" xfId="71" applyNumberFormat="1" applyFont="1" applyFill="1" applyBorder="1" applyAlignment="1">
      <alignment vertical="center"/>
    </xf>
    <xf numFmtId="3" fontId="107" fillId="0" borderId="22" xfId="71" applyNumberFormat="1" applyFont="1" applyBorder="1" applyAlignment="1">
      <alignment vertical="center"/>
    </xf>
    <xf numFmtId="4" fontId="106" fillId="0" borderId="22" xfId="71" applyNumberFormat="1" applyFont="1" applyBorder="1" applyAlignment="1">
      <alignment vertical="center"/>
    </xf>
    <xf numFmtId="0" fontId="98" fillId="0" borderId="76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2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1" xfId="71" applyFont="1" applyBorder="1" applyAlignment="1">
      <alignment vertical="center"/>
    </xf>
    <xf numFmtId="3" fontId="106" fillId="0" borderId="21" xfId="71" applyNumberFormat="1" applyFont="1" applyBorder="1" applyAlignment="1">
      <alignment vertical="center" wrapText="1"/>
    </xf>
    <xf numFmtId="3" fontId="107" fillId="0" borderId="21" xfId="71" applyNumberFormat="1" applyFont="1" applyFill="1" applyBorder="1" applyAlignment="1">
      <alignment vertical="center" shrinkToFit="1"/>
    </xf>
    <xf numFmtId="164" fontId="31" fillId="0" borderId="21" xfId="71" applyNumberFormat="1" applyFont="1" applyBorder="1" applyAlignment="1">
      <alignment vertical="center"/>
    </xf>
    <xf numFmtId="3" fontId="107" fillId="0" borderId="21" xfId="71" applyNumberFormat="1" applyFont="1" applyBorder="1" applyAlignment="1">
      <alignment vertical="center" wrapText="1"/>
    </xf>
    <xf numFmtId="3" fontId="107" fillId="0" borderId="22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4" xfId="0" applyFont="1" applyBorder="1"/>
    <xf numFmtId="0" fontId="42" fillId="0" borderId="54" xfId="0" applyFont="1" applyFill="1" applyBorder="1" applyAlignment="1">
      <alignment horizontal="left" wrapText="1"/>
    </xf>
    <xf numFmtId="0" fontId="43" fillId="0" borderId="23" xfId="0" applyFont="1" applyBorder="1"/>
    <xf numFmtId="0" fontId="43" fillId="0" borderId="36" xfId="0" applyFont="1" applyBorder="1"/>
    <xf numFmtId="3" fontId="43" fillId="0" borderId="30" xfId="0" applyNumberFormat="1" applyFont="1" applyBorder="1"/>
    <xf numFmtId="0" fontId="0" fillId="0" borderId="0" xfId="0" applyFont="1"/>
    <xf numFmtId="3" fontId="31" fillId="0" borderId="21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3" fontId="25" fillId="0" borderId="60" xfId="78" applyNumberFormat="1" applyFont="1" applyBorder="1"/>
    <xf numFmtId="0" fontId="63" fillId="0" borderId="0" xfId="0" applyFont="1" applyBorder="1"/>
    <xf numFmtId="3" fontId="25" fillId="0" borderId="60" xfId="0" applyNumberFormat="1" applyFont="1" applyBorder="1"/>
    <xf numFmtId="3" fontId="30" fillId="0" borderId="62" xfId="0" applyNumberFormat="1" applyFont="1" applyBorder="1"/>
    <xf numFmtId="3" fontId="30" fillId="0" borderId="48" xfId="0" applyNumberFormat="1" applyFont="1" applyBorder="1"/>
    <xf numFmtId="164" fontId="42" fillId="0" borderId="0" xfId="0" applyNumberFormat="1" applyFont="1"/>
    <xf numFmtId="0" fontId="82" fillId="0" borderId="19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4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5" xfId="78" applyNumberFormat="1" applyFont="1" applyBorder="1"/>
    <xf numFmtId="3" fontId="30" fillId="0" borderId="24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1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6" xfId="0" applyNumberFormat="1" applyFont="1" applyBorder="1" applyAlignment="1">
      <alignment horizontal="center" vertical="center" wrapText="1"/>
    </xf>
    <xf numFmtId="3" fontId="57" fillId="0" borderId="51" xfId="0" applyNumberFormat="1" applyFont="1" applyBorder="1"/>
    <xf numFmtId="0" fontId="56" fillId="0" borderId="0" xfId="0" applyFont="1" applyFill="1" applyBorder="1"/>
    <xf numFmtId="3" fontId="57" fillId="0" borderId="51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6" xfId="0" applyNumberFormat="1" applyFont="1" applyBorder="1" applyAlignment="1">
      <alignment vertical="center"/>
    </xf>
    <xf numFmtId="0" fontId="121" fillId="0" borderId="0" xfId="0" applyFont="1" applyBorder="1"/>
    <xf numFmtId="3" fontId="121" fillId="0" borderId="19" xfId="0" applyNumberFormat="1" applyFont="1" applyBorder="1"/>
    <xf numFmtId="0" fontId="56" fillId="0" borderId="0" xfId="0" applyFont="1" applyBorder="1" applyAlignment="1">
      <alignment vertical="center" wrapText="1"/>
    </xf>
    <xf numFmtId="0" fontId="56" fillId="0" borderId="54" xfId="0" applyFont="1" applyBorder="1" applyAlignment="1">
      <alignment horizontal="left" vertical="center" wrapText="1"/>
    </xf>
    <xf numFmtId="0" fontId="83" fillId="0" borderId="91" xfId="0" applyFont="1" applyBorder="1" applyAlignment="1">
      <alignment horizontal="center"/>
    </xf>
    <xf numFmtId="0" fontId="83" fillId="0" borderId="47" xfId="0" applyFont="1" applyBorder="1" applyAlignment="1">
      <alignment horizontal="center"/>
    </xf>
    <xf numFmtId="0" fontId="56" fillId="0" borderId="54" xfId="0" applyFont="1" applyBorder="1"/>
    <xf numFmtId="0" fontId="76" fillId="0" borderId="54" xfId="0" applyFont="1" applyBorder="1"/>
    <xf numFmtId="0" fontId="79" fillId="0" borderId="54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0" fontId="108" fillId="0" borderId="0" xfId="0" applyFont="1"/>
    <xf numFmtId="3" fontId="76" fillId="0" borderId="19" xfId="0" applyNumberFormat="1" applyFont="1" applyBorder="1"/>
    <xf numFmtId="3" fontId="122" fillId="0" borderId="0" xfId="0" applyNumberFormat="1" applyFont="1" applyBorder="1"/>
    <xf numFmtId="3" fontId="38" fillId="0" borderId="19" xfId="0" applyNumberFormat="1" applyFont="1" applyBorder="1"/>
    <xf numFmtId="3" fontId="57" fillId="0" borderId="19" xfId="0" applyNumberFormat="1" applyFont="1" applyBorder="1"/>
    <xf numFmtId="3" fontId="30" fillId="0" borderId="19" xfId="0" applyNumberFormat="1" applyFont="1" applyBorder="1"/>
    <xf numFmtId="3" fontId="56" fillId="0" borderId="19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69" xfId="0" applyFont="1" applyBorder="1" applyAlignment="1">
      <alignment horizontal="center" vertical="center"/>
    </xf>
    <xf numFmtId="3" fontId="86" fillId="0" borderId="69" xfId="0" applyNumberFormat="1" applyFont="1" applyBorder="1" applyAlignment="1">
      <alignment horizontal="center" vertical="center" wrapText="1"/>
    </xf>
    <xf numFmtId="3" fontId="86" fillId="0" borderId="70" xfId="0" applyNumberFormat="1" applyFont="1" applyBorder="1" applyAlignment="1">
      <alignment horizontal="center" vertical="center" wrapText="1"/>
    </xf>
    <xf numFmtId="3" fontId="30" fillId="0" borderId="27" xfId="0" applyNumberFormat="1" applyFont="1" applyBorder="1" applyAlignment="1">
      <alignment horizontal="center" vertical="center"/>
    </xf>
    <xf numFmtId="0" fontId="57" fillId="0" borderId="71" xfId="0" applyFont="1" applyBorder="1"/>
    <xf numFmtId="3" fontId="30" fillId="0" borderId="71" xfId="0" applyNumberFormat="1" applyFont="1" applyBorder="1"/>
    <xf numFmtId="3" fontId="57" fillId="0" borderId="18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6" xfId="0" applyNumberFormat="1" applyFont="1" applyBorder="1"/>
    <xf numFmtId="3" fontId="26" fillId="0" borderId="54" xfId="0" applyNumberFormat="1" applyFont="1" applyBorder="1"/>
    <xf numFmtId="3" fontId="23" fillId="0" borderId="59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2" xfId="0" applyNumberFormat="1" applyFont="1" applyBorder="1" applyAlignment="1">
      <alignment horizontal="center" vertical="center" wrapText="1"/>
    </xf>
    <xf numFmtId="3" fontId="31" fillId="0" borderId="22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3" xfId="0" applyNumberFormat="1" applyFont="1" applyBorder="1" applyAlignment="1">
      <alignment vertical="center"/>
    </xf>
    <xf numFmtId="3" fontId="35" fillId="0" borderId="54" xfId="74" applyNumberFormat="1" applyFont="1" applyBorder="1"/>
    <xf numFmtId="3" fontId="38" fillId="0" borderId="0" xfId="74" applyNumberFormat="1" applyFont="1" applyBorder="1"/>
    <xf numFmtId="0" fontId="56" fillId="0" borderId="19" xfId="0" applyFont="1" applyBorder="1"/>
    <xf numFmtId="3" fontId="30" fillId="0" borderId="43" xfId="0" applyNumberFormat="1" applyFont="1" applyBorder="1"/>
    <xf numFmtId="3" fontId="30" fillId="0" borderId="65" xfId="0" applyNumberFormat="1" applyFont="1" applyFill="1" applyBorder="1"/>
    <xf numFmtId="0" fontId="30" fillId="0" borderId="24" xfId="0" applyFont="1" applyBorder="1"/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4" xfId="0" applyNumberFormat="1" applyFont="1" applyBorder="1" applyAlignment="1">
      <alignment horizontal="center" vertical="center"/>
    </xf>
    <xf numFmtId="3" fontId="25" fillId="0" borderId="65" xfId="0" applyNumberFormat="1" applyFont="1" applyBorder="1"/>
    <xf numFmtId="0" fontId="35" fillId="0" borderId="0" xfId="0" applyFont="1" applyAlignment="1">
      <alignment wrapText="1"/>
    </xf>
    <xf numFmtId="0" fontId="28" fillId="0" borderId="42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4" xfId="0" applyNumberFormat="1" applyFont="1" applyBorder="1"/>
    <xf numFmtId="3" fontId="30" fillId="0" borderId="68" xfId="0" applyNumberFormat="1" applyFont="1" applyBorder="1"/>
    <xf numFmtId="0" fontId="125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3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5" xfId="0" applyFont="1" applyBorder="1"/>
    <xf numFmtId="0" fontId="42" fillId="0" borderId="35" xfId="0" applyFont="1" applyBorder="1"/>
    <xf numFmtId="0" fontId="126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1" xfId="71" applyNumberFormat="1" applyFont="1" applyBorder="1" applyAlignment="1">
      <alignment horizontal="right" vertical="center" wrapText="1"/>
    </xf>
    <xf numFmtId="0" fontId="42" fillId="0" borderId="22" xfId="0" applyFont="1" applyBorder="1" applyAlignment="1">
      <alignment horizontal="center"/>
    </xf>
    <xf numFmtId="0" fontId="42" fillId="0" borderId="23" xfId="0" applyFont="1" applyBorder="1" applyAlignment="1">
      <alignment horizontal="center"/>
    </xf>
    <xf numFmtId="0" fontId="42" fillId="0" borderId="23" xfId="0" applyFont="1" applyBorder="1" applyAlignment="1">
      <alignment horizontal="center" vertical="center"/>
    </xf>
    <xf numFmtId="0" fontId="91" fillId="0" borderId="21" xfId="72" applyFont="1" applyFill="1" applyBorder="1" applyAlignment="1">
      <alignment horizontal="center"/>
    </xf>
    <xf numFmtId="0" fontId="0" fillId="0" borderId="41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1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5" xfId="78" applyNumberFormat="1" applyFont="1" applyBorder="1" applyAlignment="1">
      <alignment vertical="center"/>
    </xf>
    <xf numFmtId="3" fontId="57" fillId="0" borderId="51" xfId="0" applyNumberFormat="1" applyFont="1" applyBorder="1" applyAlignment="1">
      <alignment horizontal="right" vertical="center"/>
    </xf>
    <xf numFmtId="3" fontId="33" fillId="0" borderId="19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4" xfId="0" applyNumberFormat="1" applyFont="1" applyBorder="1"/>
    <xf numFmtId="3" fontId="30" fillId="0" borderId="48" xfId="0" applyNumberFormat="1" applyFont="1" applyFill="1" applyBorder="1"/>
    <xf numFmtId="0" fontId="30" fillId="0" borderId="65" xfId="0" applyFont="1" applyBorder="1"/>
    <xf numFmtId="3" fontId="25" fillId="0" borderId="53" xfId="0" applyNumberFormat="1" applyFont="1" applyBorder="1"/>
    <xf numFmtId="3" fontId="25" fillId="0" borderId="52" xfId="0" applyNumberFormat="1" applyFont="1" applyFill="1" applyBorder="1"/>
    <xf numFmtId="3" fontId="30" fillId="0" borderId="96" xfId="0" applyNumberFormat="1" applyFont="1" applyBorder="1"/>
    <xf numFmtId="3" fontId="25" fillId="0" borderId="96" xfId="0" applyNumberFormat="1" applyFont="1" applyBorder="1"/>
    <xf numFmtId="3" fontId="25" fillId="0" borderId="30" xfId="0" applyNumberFormat="1" applyFont="1" applyBorder="1"/>
    <xf numFmtId="0" fontId="22" fillId="0" borderId="54" xfId="0" applyFont="1" applyFill="1" applyBorder="1" applyAlignment="1">
      <alignment vertical="center" wrapText="1"/>
    </xf>
    <xf numFmtId="3" fontId="23" fillId="0" borderId="54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4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4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4" xfId="0" applyFont="1" applyBorder="1"/>
    <xf numFmtId="0" fontId="43" fillId="0" borderId="60" xfId="0" applyFont="1" applyBorder="1"/>
    <xf numFmtId="0" fontId="47" fillId="0" borderId="24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0" xfId="0" applyNumberFormat="1" applyFont="1" applyBorder="1"/>
    <xf numFmtId="0" fontId="25" fillId="0" borderId="30" xfId="0" applyFont="1" applyBorder="1"/>
    <xf numFmtId="0" fontId="25" fillId="0" borderId="62" xfId="0" applyFont="1" applyBorder="1"/>
    <xf numFmtId="0" fontId="28" fillId="0" borderId="97" xfId="0" applyFont="1" applyBorder="1" applyAlignment="1">
      <alignment horizontal="center"/>
    </xf>
    <xf numFmtId="0" fontId="25" fillId="0" borderId="15" xfId="0" applyFont="1" applyBorder="1"/>
    <xf numFmtId="0" fontId="35" fillId="0" borderId="42" xfId="0" applyFont="1" applyBorder="1" applyAlignment="1">
      <alignment horizontal="center" vertical="center"/>
    </xf>
    <xf numFmtId="0" fontId="30" fillId="0" borderId="30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4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7" fillId="0" borderId="0" xfId="0" applyNumberFormat="1" applyFont="1" applyFill="1" applyBorder="1"/>
    <xf numFmtId="0" fontId="133" fillId="0" borderId="0" xfId="0" applyFont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5" fillId="0" borderId="40" xfId="71" applyNumberFormat="1" applyFont="1" applyFill="1" applyBorder="1" applyAlignment="1">
      <alignment horizontal="center" vertical="center" wrapText="1"/>
    </xf>
    <xf numFmtId="3" fontId="135" fillId="0" borderId="29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1" xfId="71" applyFont="1" applyBorder="1" applyAlignment="1">
      <alignment vertical="center"/>
    </xf>
    <xf numFmtId="0" fontId="103" fillId="0" borderId="21" xfId="71" applyFont="1" applyBorder="1" applyAlignment="1">
      <alignment vertical="center"/>
    </xf>
    <xf numFmtId="4" fontId="56" fillId="0" borderId="21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1" xfId="71" applyNumberFormat="1" applyFont="1" applyBorder="1" applyAlignment="1">
      <alignment vertical="center" wrapText="1"/>
    </xf>
    <xf numFmtId="164" fontId="106" fillId="0" borderId="21" xfId="71" applyNumberFormat="1" applyFont="1" applyBorder="1" applyAlignment="1">
      <alignment vertical="center"/>
    </xf>
    <xf numFmtId="0" fontId="114" fillId="0" borderId="21" xfId="71" applyFont="1" applyBorder="1" applyAlignment="1">
      <alignment vertical="center" wrapText="1"/>
    </xf>
    <xf numFmtId="0" fontId="137" fillId="0" borderId="0" xfId="71" applyFont="1" applyAlignment="1">
      <alignment vertical="center"/>
    </xf>
    <xf numFmtId="0" fontId="114" fillId="0" borderId="22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57" fillId="0" borderId="24" xfId="0" applyNumberFormat="1" applyFont="1" applyBorder="1"/>
    <xf numFmtId="3" fontId="57" fillId="0" borderId="68" xfId="0" applyNumberFormat="1" applyFont="1" applyBorder="1"/>
    <xf numFmtId="0" fontId="30" fillId="0" borderId="42" xfId="0" applyFont="1" applyBorder="1" applyAlignment="1">
      <alignment wrapText="1"/>
    </xf>
    <xf numFmtId="3" fontId="98" fillId="0" borderId="23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5" xfId="78" applyNumberFormat="1" applyFont="1" applyFill="1" applyBorder="1" applyAlignment="1">
      <alignment vertical="center"/>
    </xf>
    <xf numFmtId="3" fontId="35" fillId="0" borderId="35" xfId="78" applyNumberFormat="1" applyFont="1" applyBorder="1" applyAlignment="1">
      <alignment vertical="center"/>
    </xf>
    <xf numFmtId="3" fontId="28" fillId="0" borderId="54" xfId="78" applyNumberFormat="1" applyFont="1" applyBorder="1"/>
    <xf numFmtId="3" fontId="28" fillId="0" borderId="54" xfId="78" applyNumberFormat="1" applyFont="1" applyBorder="1" applyAlignment="1">
      <alignment vertical="center"/>
    </xf>
    <xf numFmtId="3" fontId="28" fillId="0" borderId="57" xfId="78" applyNumberFormat="1" applyFont="1" applyBorder="1" applyAlignment="1">
      <alignment vertical="center"/>
    </xf>
    <xf numFmtId="3" fontId="30" fillId="0" borderId="54" xfId="78" applyNumberFormat="1" applyFont="1" applyBorder="1"/>
    <xf numFmtId="3" fontId="35" fillId="0" borderId="54" xfId="78" applyNumberFormat="1" applyFont="1" applyBorder="1" applyAlignment="1">
      <alignment vertical="center"/>
    </xf>
    <xf numFmtId="3" fontId="35" fillId="0" borderId="54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9" fillId="0" borderId="54" xfId="0" applyFont="1" applyBorder="1" applyAlignment="1">
      <alignment wrapText="1"/>
    </xf>
    <xf numFmtId="0" fontId="98" fillId="0" borderId="54" xfId="0" applyFont="1" applyBorder="1" applyAlignment="1">
      <alignment vertical="center" wrapText="1"/>
    </xf>
    <xf numFmtId="0" fontId="54" fillId="0" borderId="54" xfId="0" applyFont="1" applyBorder="1" applyAlignment="1">
      <alignment wrapText="1"/>
    </xf>
    <xf numFmtId="0" fontId="98" fillId="0" borderId="60" xfId="0" applyFont="1" applyBorder="1" applyAlignment="1">
      <alignment wrapText="1"/>
    </xf>
    <xf numFmtId="0" fontId="98" fillId="0" borderId="54" xfId="0" applyFont="1" applyBorder="1" applyAlignment="1">
      <alignment wrapText="1"/>
    </xf>
    <xf numFmtId="0" fontId="29" fillId="0" borderId="60" xfId="0" applyFont="1" applyBorder="1" applyAlignment="1">
      <alignment wrapText="1"/>
    </xf>
    <xf numFmtId="0" fontId="31" fillId="0" borderId="54" xfId="0" applyFont="1" applyBorder="1" applyAlignment="1">
      <alignment wrapText="1"/>
    </xf>
    <xf numFmtId="0" fontId="39" fillId="0" borderId="95" xfId="0" applyFont="1" applyBorder="1"/>
    <xf numFmtId="3" fontId="35" fillId="25" borderId="0" xfId="78" applyNumberFormat="1" applyFont="1" applyFill="1" applyBorder="1"/>
    <xf numFmtId="0" fontId="25" fillId="0" borderId="46" xfId="0" applyFont="1" applyBorder="1" applyAlignment="1">
      <alignment horizontal="center" vertical="center" wrapText="1"/>
    </xf>
    <xf numFmtId="0" fontId="25" fillId="0" borderId="87" xfId="0" applyFont="1" applyBorder="1" applyAlignment="1">
      <alignment horizontal="center" vertical="center" wrapText="1"/>
    </xf>
    <xf numFmtId="0" fontId="68" fillId="0" borderId="54" xfId="0" applyFont="1" applyBorder="1"/>
    <xf numFmtId="0" fontId="31" fillId="0" borderId="54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2" xfId="0" applyFont="1" applyBorder="1" applyAlignment="1">
      <alignment horizontal="center"/>
    </xf>
    <xf numFmtId="0" fontId="54" fillId="0" borderId="23" xfId="0" applyFont="1" applyBorder="1" applyAlignment="1">
      <alignment horizontal="center" vertical="center"/>
    </xf>
    <xf numFmtId="0" fontId="54" fillId="0" borderId="54" xfId="0" applyFont="1" applyBorder="1" applyAlignment="1">
      <alignment horizontal="center"/>
    </xf>
    <xf numFmtId="0" fontId="98" fillId="0" borderId="60" xfId="0" applyFont="1" applyBorder="1" applyAlignment="1">
      <alignment vertical="center" wrapText="1"/>
    </xf>
    <xf numFmtId="49" fontId="28" fillId="0" borderId="54" xfId="78" applyNumberFormat="1" applyFont="1" applyBorder="1" applyAlignment="1">
      <alignment horizontal="center" vertical="center" wrapText="1"/>
    </xf>
    <xf numFmtId="3" fontId="25" fillId="0" borderId="54" xfId="78" applyNumberFormat="1" applyFont="1" applyBorder="1" applyAlignment="1">
      <alignment horizontal="center" vertical="center" wrapText="1"/>
    </xf>
    <xf numFmtId="3" fontId="28" fillId="0" borderId="54" xfId="78" applyNumberFormat="1" applyFont="1" applyBorder="1" applyAlignment="1">
      <alignment horizontal="center" vertical="center" wrapText="1"/>
    </xf>
    <xf numFmtId="49" fontId="25" fillId="0" borderId="54" xfId="78" applyNumberFormat="1" applyFont="1" applyBorder="1" applyAlignment="1">
      <alignment horizontal="center" vertical="center" wrapText="1"/>
    </xf>
    <xf numFmtId="49" fontId="25" fillId="0" borderId="60" xfId="78" applyNumberFormat="1" applyFont="1" applyBorder="1" applyAlignment="1">
      <alignment horizontal="center" vertical="center" wrapText="1"/>
    </xf>
    <xf numFmtId="49" fontId="25" fillId="0" borderId="63" xfId="78" applyNumberFormat="1" applyFont="1" applyBorder="1" applyAlignment="1">
      <alignment horizontal="center" vertical="center" wrapText="1"/>
    </xf>
    <xf numFmtId="3" fontId="25" fillId="0" borderId="54" xfId="78" applyNumberFormat="1" applyFont="1" applyBorder="1" applyAlignment="1">
      <alignment horizontal="center" wrapText="1"/>
    </xf>
    <xf numFmtId="49" fontId="35" fillId="0" borderId="54" xfId="78" applyNumberFormat="1" applyFont="1" applyBorder="1" applyAlignment="1">
      <alignment horizontal="center" vertical="center" wrapText="1"/>
    </xf>
    <xf numFmtId="3" fontId="28" fillId="0" borderId="60" xfId="78" applyNumberFormat="1" applyFont="1" applyBorder="1" applyAlignment="1">
      <alignment horizontal="center" vertical="center" wrapText="1"/>
    </xf>
    <xf numFmtId="49" fontId="28" fillId="0" borderId="57" xfId="78" applyNumberFormat="1" applyFont="1" applyBorder="1" applyAlignment="1">
      <alignment horizontal="center" vertical="center" wrapText="1"/>
    </xf>
    <xf numFmtId="49" fontId="28" fillId="0" borderId="60" xfId="78" applyNumberFormat="1" applyFont="1" applyBorder="1" applyAlignment="1">
      <alignment horizontal="center" vertical="center" wrapText="1"/>
    </xf>
    <xf numFmtId="0" fontId="30" fillId="0" borderId="54" xfId="78" applyFont="1" applyBorder="1"/>
    <xf numFmtId="0" fontId="30" fillId="0" borderId="54" xfId="78" applyFont="1" applyBorder="1" applyAlignment="1">
      <alignment vertical="center"/>
    </xf>
    <xf numFmtId="0" fontId="35" fillId="0" borderId="54" xfId="78" applyFont="1" applyBorder="1"/>
    <xf numFmtId="3" fontId="25" fillId="0" borderId="58" xfId="78" applyNumberFormat="1" applyFont="1" applyBorder="1" applyAlignment="1">
      <alignment horizontal="center" vertical="center" wrapText="1"/>
    </xf>
    <xf numFmtId="0" fontId="36" fillId="0" borderId="54" xfId="78" applyFont="1" applyBorder="1"/>
    <xf numFmtId="0" fontId="28" fillId="0" borderId="54" xfId="78" applyFont="1" applyBorder="1"/>
    <xf numFmtId="49" fontId="25" fillId="0" borderId="58" xfId="78" applyNumberFormat="1" applyFont="1" applyBorder="1" applyAlignment="1">
      <alignment horizontal="center" vertical="center" wrapText="1"/>
    </xf>
    <xf numFmtId="0" fontId="58" fillId="0" borderId="54" xfId="78" applyFont="1" applyBorder="1"/>
    <xf numFmtId="0" fontId="59" fillId="0" borderId="54" xfId="78" applyFont="1" applyBorder="1"/>
    <xf numFmtId="3" fontId="51" fillId="0" borderId="21" xfId="0" applyNumberFormat="1" applyFont="1" applyBorder="1" applyAlignment="1">
      <alignment vertical="center"/>
    </xf>
    <xf numFmtId="0" fontId="51" fillId="0" borderId="21" xfId="0" applyFont="1" applyBorder="1" applyAlignment="1">
      <alignment vertical="center"/>
    </xf>
    <xf numFmtId="3" fontId="60" fillId="0" borderId="19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3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1" fillId="0" borderId="0" xfId="70" applyFont="1" applyAlignment="1">
      <alignment vertical="center"/>
    </xf>
    <xf numFmtId="0" fontId="136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4" xfId="0" applyNumberFormat="1" applyFont="1" applyBorder="1"/>
    <xf numFmtId="0" fontId="138" fillId="0" borderId="54" xfId="0" applyFont="1" applyBorder="1"/>
    <xf numFmtId="49" fontId="120" fillId="0" borderId="54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4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0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7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3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1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4" xfId="74" applyNumberFormat="1" applyFont="1" applyBorder="1"/>
    <xf numFmtId="3" fontId="105" fillId="0" borderId="0" xfId="0" applyNumberFormat="1" applyFont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4" xfId="0" applyNumberFormat="1" applyFont="1" applyBorder="1"/>
    <xf numFmtId="3" fontId="105" fillId="0" borderId="54" xfId="0" applyNumberFormat="1" applyFont="1" applyBorder="1" applyAlignment="1">
      <alignment vertical="center"/>
    </xf>
    <xf numFmtId="3" fontId="105" fillId="0" borderId="19" xfId="0" applyNumberFormat="1" applyFont="1" applyBorder="1" applyAlignment="1">
      <alignment vertical="center"/>
    </xf>
    <xf numFmtId="49" fontId="30" fillId="0" borderId="54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0" xfId="78" applyNumberFormat="1" applyFont="1" applyBorder="1" applyAlignment="1">
      <alignment horizontal="center" vertical="center" wrapText="1"/>
    </xf>
    <xf numFmtId="3" fontId="30" fillId="0" borderId="24" xfId="78" applyNumberFormat="1" applyFont="1" applyBorder="1" applyAlignment="1">
      <alignment horizontal="left" vertical="center" wrapText="1"/>
    </xf>
    <xf numFmtId="3" fontId="30" fillId="0" borderId="24" xfId="78" applyNumberFormat="1" applyFont="1" applyBorder="1" applyAlignment="1">
      <alignment vertical="center"/>
    </xf>
    <xf numFmtId="3" fontId="30" fillId="0" borderId="54" xfId="78" applyNumberFormat="1" applyFont="1" applyBorder="1" applyAlignment="1">
      <alignment vertical="center"/>
    </xf>
    <xf numFmtId="49" fontId="35" fillId="0" borderId="57" xfId="78" applyNumberFormat="1" applyFont="1" applyBorder="1" applyAlignment="1">
      <alignment horizontal="center" vertical="center" wrapText="1"/>
    </xf>
    <xf numFmtId="3" fontId="35" fillId="0" borderId="35" xfId="78" applyNumberFormat="1" applyFont="1" applyBorder="1" applyAlignment="1">
      <alignment horizontal="left" vertical="center" wrapText="1"/>
    </xf>
    <xf numFmtId="3" fontId="30" fillId="0" borderId="35" xfId="78" applyNumberFormat="1" applyFont="1" applyBorder="1" applyAlignment="1">
      <alignment vertical="center"/>
    </xf>
    <xf numFmtId="49" fontId="30" fillId="0" borderId="60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0" xfId="78" applyNumberFormat="1" applyFont="1" applyBorder="1" applyAlignment="1">
      <alignment horizontal="left" vertical="center" wrapText="1"/>
    </xf>
    <xf numFmtId="3" fontId="30" fillId="0" borderId="62" xfId="78" applyNumberFormat="1" applyFont="1" applyBorder="1" applyAlignment="1">
      <alignment vertical="center"/>
    </xf>
    <xf numFmtId="3" fontId="30" fillId="0" borderId="15" xfId="78" applyNumberFormat="1" applyFont="1" applyBorder="1" applyAlignment="1">
      <alignment horizontal="left" vertical="center" wrapText="1"/>
    </xf>
    <xf numFmtId="3" fontId="35" fillId="0" borderId="15" xfId="78" applyNumberFormat="1" applyFont="1" applyBorder="1"/>
    <xf numFmtId="3" fontId="98" fillId="0" borderId="30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48" xfId="0" applyNumberFormat="1" applyFont="1" applyBorder="1"/>
    <xf numFmtId="3" fontId="98" fillId="0" borderId="68" xfId="0" applyNumberFormat="1" applyFont="1" applyBorder="1"/>
    <xf numFmtId="3" fontId="98" fillId="0" borderId="30" xfId="0" applyNumberFormat="1" applyFont="1" applyBorder="1" applyAlignment="1">
      <alignment vertical="center"/>
    </xf>
    <xf numFmtId="3" fontId="98" fillId="0" borderId="48" xfId="0" applyNumberFormat="1" applyFont="1" applyBorder="1" applyAlignment="1">
      <alignment vertical="center"/>
    </xf>
    <xf numFmtId="3" fontId="98" fillId="0" borderId="23" xfId="0" applyNumberFormat="1" applyFont="1" applyBorder="1" applyAlignment="1">
      <alignment vertical="center"/>
    </xf>
    <xf numFmtId="3" fontId="98" fillId="0" borderId="68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5" fillId="24" borderId="12" xfId="0" applyFont="1" applyFill="1" applyBorder="1" applyAlignment="1">
      <alignment horizontal="left" vertical="center" wrapText="1"/>
    </xf>
    <xf numFmtId="1" fontId="145" fillId="24" borderId="12" xfId="0" applyNumberFormat="1" applyFont="1" applyFill="1" applyBorder="1" applyAlignment="1">
      <alignment horizontal="right" vertical="center"/>
    </xf>
    <xf numFmtId="49" fontId="145" fillId="24" borderId="12" xfId="0" applyNumberFormat="1" applyFont="1" applyFill="1" applyBorder="1" applyAlignment="1">
      <alignment horizontal="right" vertical="center"/>
    </xf>
    <xf numFmtId="166" fontId="145" fillId="24" borderId="12" xfId="0" applyNumberFormat="1" applyFont="1" applyFill="1" applyBorder="1" applyAlignment="1">
      <alignment horizontal="right" vertical="center"/>
    </xf>
    <xf numFmtId="0" fontId="139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5" fillId="0" borderId="12" xfId="0" applyFont="1" applyBorder="1" applyAlignment="1">
      <alignment wrapText="1"/>
    </xf>
    <xf numFmtId="0" fontId="145" fillId="0" borderId="12" xfId="0" applyFont="1" applyBorder="1"/>
    <xf numFmtId="0" fontId="145" fillId="0" borderId="12" xfId="0" applyFont="1" applyBorder="1" applyAlignment="1">
      <alignment horizontal="right"/>
    </xf>
    <xf numFmtId="166" fontId="145" fillId="0" borderId="12" xfId="0" applyNumberFormat="1" applyFont="1" applyBorder="1" applyAlignment="1">
      <alignment horizontal="right"/>
    </xf>
    <xf numFmtId="0" fontId="119" fillId="0" borderId="0" xfId="0" applyFont="1"/>
    <xf numFmtId="0" fontId="146" fillId="0" borderId="0" xfId="0" applyFont="1" applyBorder="1" applyAlignment="1">
      <alignment wrapText="1"/>
    </xf>
    <xf numFmtId="0" fontId="146" fillId="0" borderId="0" xfId="0" applyFont="1" applyBorder="1"/>
    <xf numFmtId="0" fontId="146" fillId="0" borderId="0" xfId="0" applyFont="1" applyBorder="1" applyAlignment="1">
      <alignment horizontal="right"/>
    </xf>
    <xf numFmtId="0" fontId="145" fillId="0" borderId="0" xfId="0" applyFont="1" applyBorder="1" applyAlignment="1">
      <alignment horizontal="right"/>
    </xf>
    <xf numFmtId="0" fontId="145" fillId="0" borderId="0" xfId="0" applyFont="1" applyBorder="1" applyAlignment="1"/>
    <xf numFmtId="0" fontId="145" fillId="0" borderId="13" xfId="0" applyFont="1" applyBorder="1" applyAlignment="1">
      <alignment wrapText="1"/>
    </xf>
    <xf numFmtId="0" fontId="145" fillId="0" borderId="13" xfId="0" applyFont="1" applyBorder="1"/>
    <xf numFmtId="0" fontId="145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6" fillId="0" borderId="12" xfId="0" applyFont="1" applyBorder="1" applyAlignment="1">
      <alignment horizontal="right"/>
    </xf>
    <xf numFmtId="164" fontId="145" fillId="0" borderId="12" xfId="0" applyNumberFormat="1" applyFont="1" applyBorder="1" applyAlignment="1">
      <alignment horizontal="right"/>
    </xf>
    <xf numFmtId="0" fontId="146" fillId="0" borderId="17" xfId="0" applyFont="1" applyBorder="1" applyAlignment="1">
      <alignment wrapText="1"/>
    </xf>
    <xf numFmtId="0" fontId="146" fillId="0" borderId="17" xfId="0" applyFont="1" applyBorder="1"/>
    <xf numFmtId="0" fontId="146" fillId="0" borderId="17" xfId="0" applyFont="1" applyBorder="1" applyAlignment="1">
      <alignment horizontal="right"/>
    </xf>
    <xf numFmtId="0" fontId="145" fillId="0" borderId="17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6" fillId="0" borderId="14" xfId="0" applyFont="1" applyBorder="1" applyAlignment="1">
      <alignment wrapText="1"/>
    </xf>
    <xf numFmtId="0" fontId="146" fillId="0" borderId="14" xfId="0" applyFont="1" applyBorder="1"/>
    <xf numFmtId="0" fontId="146" fillId="0" borderId="14" xfId="0" applyFont="1" applyBorder="1" applyAlignment="1">
      <alignment horizontal="right"/>
    </xf>
    <xf numFmtId="0" fontId="145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5" fillId="0" borderId="0" xfId="0" applyFont="1" applyBorder="1"/>
    <xf numFmtId="0" fontId="147" fillId="0" borderId="13" xfId="0" applyFont="1" applyBorder="1" applyAlignment="1">
      <alignment wrapText="1"/>
    </xf>
    <xf numFmtId="0" fontId="147" fillId="0" borderId="12" xfId="0" applyFont="1" applyBorder="1"/>
    <xf numFmtId="0" fontId="147" fillId="0" borderId="12" xfId="0" applyFont="1" applyBorder="1" applyAlignment="1">
      <alignment wrapText="1"/>
    </xf>
    <xf numFmtId="4" fontId="145" fillId="0" borderId="12" xfId="0" applyNumberFormat="1" applyFont="1" applyBorder="1" applyAlignment="1">
      <alignment horizontal="right"/>
    </xf>
    <xf numFmtId="0" fontId="145" fillId="0" borderId="17" xfId="0" applyFont="1" applyBorder="1" applyAlignment="1">
      <alignment wrapText="1"/>
    </xf>
    <xf numFmtId="0" fontId="145" fillId="0" borderId="17" xfId="0" applyFont="1" applyBorder="1"/>
    <xf numFmtId="0" fontId="110" fillId="0" borderId="17" xfId="0" applyFont="1" applyBorder="1" applyAlignment="1">
      <alignment horizontal="right"/>
    </xf>
    <xf numFmtId="4" fontId="145" fillId="0" borderId="17" xfId="0" applyNumberFormat="1" applyFont="1" applyBorder="1" applyAlignment="1">
      <alignment horizontal="right"/>
    </xf>
    <xf numFmtId="0" fontId="145" fillId="0" borderId="0" xfId="0" applyFont="1" applyBorder="1" applyAlignment="1">
      <alignment wrapText="1"/>
    </xf>
    <xf numFmtId="4" fontId="145" fillId="0" borderId="0" xfId="0" applyNumberFormat="1" applyFont="1" applyBorder="1" applyAlignment="1">
      <alignment horizontal="right"/>
    </xf>
    <xf numFmtId="0" fontId="141" fillId="0" borderId="0" xfId="0" applyFont="1"/>
    <xf numFmtId="0" fontId="147" fillId="0" borderId="14" xfId="0" applyFont="1" applyBorder="1" applyAlignment="1">
      <alignment wrapText="1"/>
    </xf>
    <xf numFmtId="0" fontId="145" fillId="0" borderId="21" xfId="0" applyFont="1" applyBorder="1"/>
    <xf numFmtId="0" fontId="146" fillId="0" borderId="21" xfId="0" applyFont="1" applyBorder="1" applyAlignment="1">
      <alignment horizontal="right"/>
    </xf>
    <xf numFmtId="0" fontId="110" fillId="0" borderId="21" xfId="0" applyFont="1" applyBorder="1" applyAlignment="1">
      <alignment horizontal="right"/>
    </xf>
    <xf numFmtId="0" fontId="145" fillId="0" borderId="21" xfId="0" applyFont="1" applyBorder="1" applyAlignment="1">
      <alignment horizontal="right"/>
    </xf>
    <xf numFmtId="1" fontId="145" fillId="0" borderId="21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5" fillId="0" borderId="21" xfId="0" applyNumberFormat="1" applyFont="1" applyBorder="1" applyAlignment="1">
      <alignment horizontal="right"/>
    </xf>
    <xf numFmtId="166" fontId="145" fillId="0" borderId="21" xfId="0" applyNumberFormat="1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77" xfId="0" applyFont="1" applyBorder="1"/>
    <xf numFmtId="0" fontId="146" fillId="0" borderId="77" xfId="0" applyFont="1" applyBorder="1" applyAlignment="1">
      <alignment horizontal="right"/>
    </xf>
    <xf numFmtId="0" fontId="110" fillId="0" borderId="77" xfId="0" applyFont="1" applyBorder="1" applyAlignment="1">
      <alignment horizontal="right"/>
    </xf>
    <xf numFmtId="0" fontId="145" fillId="0" borderId="77" xfId="0" applyFont="1" applyBorder="1" applyAlignment="1">
      <alignment horizontal="right"/>
    </xf>
    <xf numFmtId="4" fontId="145" fillId="0" borderId="77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5" fillId="0" borderId="12" xfId="0" applyNumberFormat="1" applyFont="1" applyBorder="1"/>
    <xf numFmtId="0" fontId="145" fillId="0" borderId="10" xfId="0" applyFont="1" applyBorder="1" applyAlignment="1">
      <alignment horizontal="right"/>
    </xf>
    <xf numFmtId="164" fontId="145" fillId="0" borderId="10" xfId="0" applyNumberFormat="1" applyFont="1" applyBorder="1" applyAlignment="1">
      <alignment horizontal="right"/>
    </xf>
    <xf numFmtId="49" fontId="145" fillId="0" borderId="12" xfId="0" applyNumberFormat="1" applyFont="1" applyBorder="1" applyAlignment="1">
      <alignment horizontal="right"/>
    </xf>
    <xf numFmtId="167" fontId="145" fillId="0" borderId="12" xfId="0" applyNumberFormat="1" applyFont="1" applyBorder="1" applyAlignment="1">
      <alignment horizontal="right"/>
    </xf>
    <xf numFmtId="1" fontId="145" fillId="0" borderId="12" xfId="0" applyNumberFormat="1" applyFont="1" applyBorder="1" applyAlignment="1">
      <alignment horizontal="right"/>
    </xf>
    <xf numFmtId="0" fontId="145" fillId="0" borderId="12" xfId="0" applyNumberFormat="1" applyFont="1" applyBorder="1" applyAlignment="1">
      <alignment horizontal="right"/>
    </xf>
    <xf numFmtId="1" fontId="145" fillId="0" borderId="25" xfId="0" applyNumberFormat="1" applyFont="1" applyBorder="1" applyAlignment="1">
      <alignment horizontal="right"/>
    </xf>
    <xf numFmtId="0" fontId="145" fillId="0" borderId="25" xfId="0" applyNumberFormat="1" applyFont="1" applyBorder="1" applyAlignment="1">
      <alignment horizontal="right"/>
    </xf>
    <xf numFmtId="164" fontId="145" fillId="0" borderId="25" xfId="0" applyNumberFormat="1" applyFont="1" applyBorder="1" applyAlignment="1">
      <alignment horizontal="right"/>
    </xf>
    <xf numFmtId="49" fontId="145" fillId="0" borderId="0" xfId="0" applyNumberFormat="1" applyFont="1" applyBorder="1" applyAlignment="1">
      <alignment horizontal="right"/>
    </xf>
    <xf numFmtId="0" fontId="145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19" xfId="0" applyFont="1" applyBorder="1" applyAlignment="1">
      <alignment wrapText="1"/>
    </xf>
    <xf numFmtId="3" fontId="23" fillId="0" borderId="19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6" xfId="0" applyNumberFormat="1" applyFont="1" applyBorder="1" applyAlignment="1">
      <alignment vertical="center"/>
    </xf>
    <xf numFmtId="3" fontId="26" fillId="0" borderId="16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4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1" xfId="0" applyFont="1" applyBorder="1" applyAlignment="1">
      <alignment wrapText="1"/>
    </xf>
    <xf numFmtId="0" fontId="91" fillId="0" borderId="21" xfId="0" applyFont="1" applyBorder="1"/>
    <xf numFmtId="0" fontId="92" fillId="0" borderId="21" xfId="0" applyFont="1" applyBorder="1" applyAlignment="1">
      <alignment horizontal="right"/>
    </xf>
    <xf numFmtId="0" fontId="89" fillId="0" borderId="21" xfId="0" applyFont="1" applyBorder="1" applyAlignment="1">
      <alignment horizontal="right"/>
    </xf>
    <xf numFmtId="0" fontId="91" fillId="0" borderId="21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1" xfId="0" applyFont="1" applyBorder="1"/>
    <xf numFmtId="0" fontId="90" fillId="0" borderId="21" xfId="0" applyFont="1" applyBorder="1" applyAlignment="1">
      <alignment horizontal="right"/>
    </xf>
    <xf numFmtId="166" fontId="91" fillId="0" borderId="21" xfId="0" applyNumberFormat="1" applyFont="1" applyBorder="1" applyAlignment="1">
      <alignment horizontal="right"/>
    </xf>
    <xf numFmtId="0" fontId="91" fillId="0" borderId="39" xfId="0" applyFont="1" applyBorder="1" applyAlignment="1">
      <alignment shrinkToFit="1"/>
    </xf>
    <xf numFmtId="0" fontId="89" fillId="0" borderId="74" xfId="0" applyFont="1" applyBorder="1"/>
    <xf numFmtId="0" fontId="90" fillId="0" borderId="74" xfId="0" applyFont="1" applyBorder="1" applyAlignment="1">
      <alignment horizontal="right"/>
    </xf>
    <xf numFmtId="0" fontId="89" fillId="0" borderId="74" xfId="0" applyFont="1" applyBorder="1" applyAlignment="1">
      <alignment horizontal="right"/>
    </xf>
    <xf numFmtId="0" fontId="91" fillId="0" borderId="74" xfId="0" applyFont="1" applyBorder="1" applyAlignment="1">
      <alignment horizontal="right"/>
    </xf>
    <xf numFmtId="0" fontId="91" fillId="0" borderId="75" xfId="0" applyFont="1" applyFill="1" applyBorder="1" applyAlignment="1">
      <alignment horizontal="right"/>
    </xf>
    <xf numFmtId="0" fontId="145" fillId="0" borderId="71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77" xfId="0" applyFont="1" applyBorder="1"/>
    <xf numFmtId="0" fontId="20" fillId="0" borderId="17" xfId="0" applyFont="1" applyBorder="1"/>
    <xf numFmtId="3" fontId="36" fillId="0" borderId="54" xfId="78" applyNumberFormat="1" applyFont="1" applyBorder="1"/>
    <xf numFmtId="3" fontId="25" fillId="0" borderId="54" xfId="78" applyNumberFormat="1" applyFont="1" applyBorder="1"/>
    <xf numFmtId="3" fontId="58" fillId="0" borderId="54" xfId="78" applyNumberFormat="1" applyFont="1" applyBorder="1"/>
    <xf numFmtId="3" fontId="80" fillId="0" borderId="54" xfId="78" applyNumberFormat="1" applyFont="1" applyBorder="1" applyAlignment="1">
      <alignment vertical="center"/>
    </xf>
    <xf numFmtId="3" fontId="25" fillId="0" borderId="58" xfId="78" applyNumberFormat="1" applyFont="1" applyBorder="1"/>
    <xf numFmtId="3" fontId="35" fillId="0" borderId="54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113" fillId="0" borderId="54" xfId="78" applyNumberFormat="1" applyFont="1" applyBorder="1"/>
    <xf numFmtId="3" fontId="120" fillId="0" borderId="54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0" xfId="0" applyNumberFormat="1" applyFont="1" applyBorder="1" applyAlignment="1">
      <alignment horizontal="center" vertical="center" wrapText="1"/>
    </xf>
    <xf numFmtId="0" fontId="31" fillId="0" borderId="30" xfId="0" applyFont="1" applyBorder="1" applyAlignment="1">
      <alignment horizontal="center"/>
    </xf>
    <xf numFmtId="0" fontId="31" fillId="0" borderId="54" xfId="0" applyFont="1" applyBorder="1" applyAlignment="1">
      <alignment horizontal="center"/>
    </xf>
    <xf numFmtId="1" fontId="56" fillId="0" borderId="23" xfId="0" applyNumberFormat="1" applyFont="1" applyBorder="1" applyAlignment="1">
      <alignment horizontal="center" vertical="center"/>
    </xf>
    <xf numFmtId="0" fontId="79" fillId="0" borderId="0" xfId="0" applyFont="1" applyBorder="1"/>
    <xf numFmtId="0" fontId="56" fillId="0" borderId="23" xfId="0" applyFont="1" applyBorder="1" applyAlignment="1">
      <alignment vertical="center" wrapText="1"/>
    </xf>
    <xf numFmtId="3" fontId="30" fillId="0" borderId="68" xfId="0" applyNumberFormat="1" applyFont="1" applyFill="1" applyBorder="1"/>
    <xf numFmtId="165" fontId="28" fillId="0" borderId="100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6" xfId="0" applyNumberFormat="1" applyFont="1" applyBorder="1" applyAlignment="1">
      <alignment horizontal="center" vertical="center"/>
    </xf>
    <xf numFmtId="166" fontId="91" fillId="24" borderId="100" xfId="0" applyNumberFormat="1" applyFont="1" applyFill="1" applyBorder="1" applyAlignment="1">
      <alignment horizontal="right" vertical="center"/>
    </xf>
    <xf numFmtId="166" fontId="145" fillId="24" borderId="85" xfId="0" applyNumberFormat="1" applyFont="1" applyFill="1" applyBorder="1" applyAlignment="1">
      <alignment horizontal="right" vertical="center"/>
    </xf>
    <xf numFmtId="0" fontId="119" fillId="0" borderId="54" xfId="0" applyFont="1" applyBorder="1"/>
    <xf numFmtId="0" fontId="145" fillId="0" borderId="54" xfId="0" applyFont="1" applyBorder="1" applyAlignment="1"/>
    <xf numFmtId="0" fontId="145" fillId="0" borderId="101" xfId="0" applyFont="1" applyBorder="1" applyAlignment="1">
      <alignment horizontal="right"/>
    </xf>
    <xf numFmtId="0" fontId="145" fillId="0" borderId="72" xfId="0" applyFont="1" applyBorder="1" applyAlignment="1">
      <alignment horizontal="right"/>
    </xf>
    <xf numFmtId="0" fontId="145" fillId="0" borderId="54" xfId="0" applyFont="1" applyBorder="1" applyAlignment="1">
      <alignment horizontal="right"/>
    </xf>
    <xf numFmtId="0" fontId="145" fillId="0" borderId="75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5" fillId="0" borderId="59" xfId="0" applyFont="1" applyBorder="1" applyAlignment="1">
      <alignment horizontal="right"/>
    </xf>
    <xf numFmtId="3" fontId="138" fillId="0" borderId="0" xfId="0" applyNumberFormat="1" applyFont="1" applyBorder="1"/>
    <xf numFmtId="3" fontId="138" fillId="0" borderId="54" xfId="0" applyNumberFormat="1" applyFont="1" applyBorder="1"/>
    <xf numFmtId="3" fontId="120" fillId="0" borderId="0" xfId="0" applyNumberFormat="1" applyFont="1"/>
    <xf numFmtId="0" fontId="120" fillId="0" borderId="0" xfId="0" applyFont="1"/>
    <xf numFmtId="0" fontId="120" fillId="0" borderId="54" xfId="0" applyFont="1" applyBorder="1"/>
    <xf numFmtId="3" fontId="120" fillId="0" borderId="14" xfId="0" applyNumberFormat="1" applyFont="1" applyBorder="1"/>
    <xf numFmtId="3" fontId="150" fillId="0" borderId="0" xfId="0" applyNumberFormat="1" applyFont="1" applyBorder="1"/>
    <xf numFmtId="3" fontId="140" fillId="0" borderId="0" xfId="0" applyNumberFormat="1" applyFont="1" applyBorder="1"/>
    <xf numFmtId="3" fontId="140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5" xfId="78" applyNumberFormat="1" applyFont="1" applyBorder="1" applyAlignment="1">
      <alignment vertical="center"/>
    </xf>
    <xf numFmtId="3" fontId="120" fillId="0" borderId="35" xfId="78" applyNumberFormat="1" applyFont="1" applyBorder="1" applyAlignment="1">
      <alignment vertical="center"/>
    </xf>
    <xf numFmtId="3" fontId="120" fillId="0" borderId="35" xfId="78" applyNumberFormat="1" applyFont="1" applyBorder="1"/>
    <xf numFmtId="3" fontId="113" fillId="0" borderId="35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5" fillId="0" borderId="66" xfId="71" applyNumberFormat="1" applyFont="1" applyFill="1" applyBorder="1" applyAlignment="1">
      <alignment horizontal="center" vertical="center" wrapText="1"/>
    </xf>
    <xf numFmtId="0" fontId="151" fillId="0" borderId="41" xfId="71" applyFont="1" applyBorder="1" applyAlignment="1">
      <alignment vertical="center" wrapText="1"/>
    </xf>
    <xf numFmtId="0" fontId="117" fillId="0" borderId="102" xfId="71" applyFont="1" applyBorder="1" applyAlignment="1">
      <alignment vertical="center"/>
    </xf>
    <xf numFmtId="0" fontId="135" fillId="0" borderId="21" xfId="71" applyFont="1" applyBorder="1" applyAlignment="1">
      <alignment vertical="center"/>
    </xf>
    <xf numFmtId="3" fontId="152" fillId="0" borderId="21" xfId="71" applyNumberFormat="1" applyFont="1" applyBorder="1" applyAlignment="1">
      <alignment vertical="center"/>
    </xf>
    <xf numFmtId="0" fontId="136" fillId="0" borderId="0" xfId="71" applyFont="1" applyAlignment="1">
      <alignment wrapText="1"/>
    </xf>
    <xf numFmtId="3" fontId="153" fillId="0" borderId="21" xfId="71" applyNumberFormat="1" applyFont="1" applyBorder="1" applyAlignment="1">
      <alignment vertical="center"/>
    </xf>
    <xf numFmtId="0" fontId="98" fillId="0" borderId="21" xfId="71" applyFont="1" applyBorder="1" applyAlignment="1">
      <alignment vertical="center" wrapText="1"/>
    </xf>
    <xf numFmtId="3" fontId="113" fillId="0" borderId="21" xfId="71" applyNumberFormat="1" applyFont="1" applyBorder="1" applyAlignment="1">
      <alignment vertical="center" wrapText="1"/>
    </xf>
    <xf numFmtId="3" fontId="118" fillId="0" borderId="21" xfId="71" applyNumberFormat="1" applyFont="1" applyBorder="1" applyAlignment="1">
      <alignment horizontal="right" vertical="center"/>
    </xf>
    <xf numFmtId="0" fontId="135" fillId="0" borderId="21" xfId="71" applyFont="1" applyBorder="1" applyAlignment="1">
      <alignment vertical="center" wrapText="1"/>
    </xf>
    <xf numFmtId="0" fontId="103" fillId="0" borderId="21" xfId="71" applyFont="1" applyBorder="1" applyAlignment="1">
      <alignment vertical="center" wrapText="1"/>
    </xf>
    <xf numFmtId="3" fontId="153" fillId="0" borderId="21" xfId="71" applyNumberFormat="1" applyFont="1" applyBorder="1" applyAlignment="1">
      <alignment vertical="center" wrapText="1"/>
    </xf>
    <xf numFmtId="0" fontId="154" fillId="0" borderId="54" xfId="71" applyFont="1" applyBorder="1" applyAlignment="1">
      <alignment vertical="center"/>
    </xf>
    <xf numFmtId="3" fontId="155" fillId="0" borderId="21" xfId="71" applyNumberFormat="1" applyFont="1" applyBorder="1" applyAlignment="1">
      <alignment vertical="center"/>
    </xf>
    <xf numFmtId="3" fontId="156" fillId="0" borderId="21" xfId="75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106" fillId="0" borderId="103" xfId="71" applyNumberFormat="1" applyFont="1" applyBorder="1" applyAlignment="1">
      <alignment vertical="center"/>
    </xf>
    <xf numFmtId="0" fontId="157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5" xfId="78" applyNumberFormat="1" applyFont="1" applyBorder="1"/>
    <xf numFmtId="3" fontId="31" fillId="0" borderId="54" xfId="0" applyNumberFormat="1" applyFont="1" applyBorder="1"/>
    <xf numFmtId="3" fontId="159" fillId="0" borderId="0" xfId="0" applyNumberFormat="1" applyFont="1"/>
    <xf numFmtId="3" fontId="159" fillId="0" borderId="54" xfId="0" applyNumberFormat="1" applyFont="1" applyBorder="1"/>
    <xf numFmtId="3" fontId="160" fillId="0" borderId="24" xfId="0" applyNumberFormat="1" applyFont="1" applyBorder="1"/>
    <xf numFmtId="0" fontId="158" fillId="0" borderId="54" xfId="0" applyFont="1" applyBorder="1"/>
    <xf numFmtId="0" fontId="28" fillId="0" borderId="54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0" fontId="85" fillId="0" borderId="0" xfId="0" applyFont="1" applyAlignment="1">
      <alignment horizontal="center"/>
    </xf>
    <xf numFmtId="0" fontId="164" fillId="0" borderId="0" xfId="0" applyFont="1"/>
    <xf numFmtId="0" fontId="85" fillId="0" borderId="0" xfId="0" applyFont="1" applyAlignment="1">
      <alignment horizontal="right"/>
    </xf>
    <xf numFmtId="3" fontId="66" fillId="0" borderId="69" xfId="0" applyNumberFormat="1" applyFont="1" applyBorder="1" applyAlignment="1">
      <alignment horizontal="center" vertical="center" wrapText="1"/>
    </xf>
    <xf numFmtId="0" fontId="85" fillId="0" borderId="0" xfId="0" applyFont="1" applyBorder="1" applyAlignment="1">
      <alignment horizontal="center"/>
    </xf>
    <xf numFmtId="0" fontId="165" fillId="0" borderId="71" xfId="0" applyFont="1" applyBorder="1" applyAlignment="1">
      <alignment horizontal="left" vertical="center"/>
    </xf>
    <xf numFmtId="3" fontId="85" fillId="0" borderId="0" xfId="0" applyNumberFormat="1" applyFont="1" applyBorder="1"/>
    <xf numFmtId="0" fontId="164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0" fontId="66" fillId="0" borderId="24" xfId="0" applyFont="1" applyBorder="1" applyAlignment="1">
      <alignment horizontal="left" vertical="center"/>
    </xf>
    <xf numFmtId="3" fontId="66" fillId="0" borderId="24" xfId="0" applyNumberFormat="1" applyFont="1" applyFill="1" applyBorder="1"/>
    <xf numFmtId="0" fontId="166" fillId="0" borderId="0" xfId="0" applyFont="1" applyBorder="1"/>
    <xf numFmtId="0" fontId="166" fillId="0" borderId="0" xfId="0" applyFont="1"/>
    <xf numFmtId="0" fontId="163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0" fontId="66" fillId="0" borderId="35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7" fillId="0" borderId="0" xfId="0" applyNumberFormat="1" applyFont="1" applyBorder="1"/>
    <xf numFmtId="0" fontId="163" fillId="0" borderId="0" xfId="0" applyFont="1" applyBorder="1"/>
    <xf numFmtId="0" fontId="76" fillId="0" borderId="0" xfId="0" applyFont="1" applyBorder="1" applyAlignment="1">
      <alignment horizontal="left"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4" xfId="0" applyFont="1" applyBorder="1"/>
    <xf numFmtId="0" fontId="66" fillId="0" borderId="0" xfId="0" applyFont="1" applyBorder="1"/>
    <xf numFmtId="0" fontId="165" fillId="0" borderId="0" xfId="0" applyFont="1" applyBorder="1"/>
    <xf numFmtId="0" fontId="169" fillId="0" borderId="0" xfId="0" applyFont="1" applyBorder="1"/>
    <xf numFmtId="0" fontId="66" fillId="0" borderId="24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70" fillId="0" borderId="0" xfId="0" applyFont="1"/>
    <xf numFmtId="3" fontId="162" fillId="0" borderId="0" xfId="78" applyNumberFormat="1" applyFont="1" applyBorder="1" applyAlignment="1">
      <alignment vertical="center"/>
    </xf>
    <xf numFmtId="3" fontId="171" fillId="0" borderId="0" xfId="78" applyNumberFormat="1" applyFont="1" applyBorder="1" applyAlignment="1">
      <alignment vertical="center"/>
    </xf>
    <xf numFmtId="0" fontId="172" fillId="0" borderId="0" xfId="0" applyFont="1"/>
    <xf numFmtId="0" fontId="172" fillId="0" borderId="0" xfId="0" applyFont="1" applyAlignment="1">
      <alignment wrapText="1"/>
    </xf>
    <xf numFmtId="3" fontId="56" fillId="0" borderId="19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6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168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4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4" xfId="0" applyNumberFormat="1" applyFont="1" applyBorder="1"/>
    <xf numFmtId="3" fontId="31" fillId="0" borderId="21" xfId="71" applyNumberFormat="1" applyFont="1" applyBorder="1" applyAlignment="1">
      <alignment horizontal="right" vertical="center"/>
    </xf>
    <xf numFmtId="3" fontId="23" fillId="25" borderId="21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175" fillId="0" borderId="0" xfId="0" applyNumberFormat="1" applyFont="1" applyBorder="1"/>
    <xf numFmtId="3" fontId="175" fillId="0" borderId="54" xfId="74" applyNumberFormat="1" applyFont="1" applyBorder="1"/>
    <xf numFmtId="3" fontId="158" fillId="0" borderId="0" xfId="0" applyNumberFormat="1" applyFont="1" applyBorder="1"/>
    <xf numFmtId="3" fontId="158" fillId="0" borderId="54" xfId="0" applyNumberFormat="1" applyFont="1" applyBorder="1"/>
    <xf numFmtId="3" fontId="159" fillId="0" borderId="0" xfId="0" applyNumberFormat="1" applyFont="1" applyBorder="1"/>
    <xf numFmtId="3" fontId="160" fillId="0" borderId="0" xfId="0" applyNumberFormat="1" applyFont="1" applyBorder="1"/>
    <xf numFmtId="3" fontId="176" fillId="0" borderId="0" xfId="0" applyNumberFormat="1" applyFont="1" applyBorder="1"/>
    <xf numFmtId="3" fontId="176" fillId="0" borderId="54" xfId="0" applyNumberFormat="1" applyFont="1" applyBorder="1"/>
    <xf numFmtId="3" fontId="160" fillId="0" borderId="54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4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51" fillId="0" borderId="19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4" xfId="0" applyFont="1" applyBorder="1" applyAlignment="1">
      <alignment vertical="center"/>
    </xf>
    <xf numFmtId="3" fontId="20" fillId="0" borderId="19" xfId="0" applyNumberFormat="1" applyFont="1" applyBorder="1" applyAlignment="1">
      <alignment vertical="center"/>
    </xf>
    <xf numFmtId="0" fontId="20" fillId="0" borderId="54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4" xfId="0" applyNumberFormat="1" applyFont="1" applyBorder="1" applyAlignment="1">
      <alignment vertical="center"/>
    </xf>
    <xf numFmtId="3" fontId="51" fillId="0" borderId="60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0" xfId="0" applyNumberFormat="1" applyFont="1" applyBorder="1" applyAlignment="1">
      <alignment vertical="center"/>
    </xf>
    <xf numFmtId="3" fontId="56" fillId="0" borderId="19" xfId="0" applyNumberFormat="1" applyFont="1" applyBorder="1" applyAlignment="1">
      <alignment horizontal="left" vertical="center" wrapText="1"/>
    </xf>
    <xf numFmtId="3" fontId="56" fillId="0" borderId="16" xfId="0" applyNumberFormat="1" applyFont="1" applyBorder="1" applyAlignment="1">
      <alignment horizontal="right" vertical="center" wrapText="1"/>
    </xf>
    <xf numFmtId="3" fontId="57" fillId="0" borderId="50" xfId="0" applyNumberFormat="1" applyFont="1" applyBorder="1" applyAlignment="1">
      <alignment horizontal="center" vertical="center" wrapText="1"/>
    </xf>
    <xf numFmtId="3" fontId="57" fillId="0" borderId="54" xfId="0" applyNumberFormat="1" applyFont="1" applyBorder="1" applyAlignment="1">
      <alignment horizontal="center" vertical="center" wrapText="1"/>
    </xf>
    <xf numFmtId="3" fontId="56" fillId="0" borderId="54" xfId="0" applyNumberFormat="1" applyFont="1" applyBorder="1" applyAlignment="1">
      <alignment horizontal="center" vertical="center" wrapText="1"/>
    </xf>
    <xf numFmtId="3" fontId="56" fillId="0" borderId="19" xfId="0" applyNumberFormat="1" applyFont="1" applyFill="1" applyBorder="1"/>
    <xf numFmtId="3" fontId="56" fillId="0" borderId="54" xfId="0" applyNumberFormat="1" applyFont="1" applyFill="1" applyBorder="1"/>
    <xf numFmtId="3" fontId="56" fillId="0" borderId="19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19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6" xfId="0" applyNumberFormat="1" applyFont="1" applyBorder="1" applyAlignment="1">
      <alignment horizontal="right" vertical="center"/>
    </xf>
    <xf numFmtId="3" fontId="56" fillId="0" borderId="54" xfId="0" applyNumberFormat="1" applyFont="1" applyBorder="1" applyAlignment="1">
      <alignment horizontal="right" vertical="center"/>
    </xf>
    <xf numFmtId="0" fontId="76" fillId="0" borderId="54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8" fillId="0" borderId="0" xfId="0" applyFont="1" applyBorder="1"/>
    <xf numFmtId="0" fontId="178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30" fillId="0" borderId="65" xfId="0" applyNumberFormat="1" applyFont="1" applyBorder="1"/>
    <xf numFmtId="3" fontId="86" fillId="0" borderId="35" xfId="0" applyNumberFormat="1" applyFont="1" applyBorder="1"/>
    <xf numFmtId="3" fontId="57" fillId="0" borderId="0" xfId="0" applyNumberFormat="1" applyFont="1" applyBorder="1" applyAlignment="1">
      <alignment vertical="center"/>
    </xf>
    <xf numFmtId="3" fontId="56" fillId="0" borderId="0" xfId="0" applyNumberFormat="1" applyFont="1" applyBorder="1" applyAlignment="1">
      <alignment vertical="center" wrapText="1"/>
    </xf>
    <xf numFmtId="3" fontId="76" fillId="0" borderId="0" xfId="0" applyNumberFormat="1" applyFont="1" applyBorder="1" applyAlignment="1">
      <alignment wrapText="1"/>
    </xf>
    <xf numFmtId="3" fontId="55" fillId="0" borderId="0" xfId="0" applyNumberFormat="1" applyFont="1" applyAlignment="1"/>
    <xf numFmtId="49" fontId="28" fillId="0" borderId="36" xfId="78" applyNumberFormat="1" applyFont="1" applyBorder="1" applyAlignment="1">
      <alignment horizontal="center" vertical="center" wrapText="1"/>
    </xf>
    <xf numFmtId="3" fontId="36" fillId="0" borderId="35" xfId="78" applyNumberFormat="1" applyFont="1" applyFill="1" applyBorder="1" applyAlignment="1">
      <alignment horizontal="left" vertical="center" wrapText="1"/>
    </xf>
    <xf numFmtId="3" fontId="28" fillId="0" borderId="35" xfId="78" applyNumberFormat="1" applyFont="1" applyBorder="1"/>
    <xf numFmtId="3" fontId="35" fillId="0" borderId="57" xfId="78" applyNumberFormat="1" applyFont="1" applyBorder="1"/>
    <xf numFmtId="49" fontId="28" fillId="0" borderId="30" xfId="78" applyNumberFormat="1" applyFont="1" applyBorder="1" applyAlignment="1">
      <alignment horizontal="center" vertical="center" wrapText="1"/>
    </xf>
    <xf numFmtId="3" fontId="28" fillId="0" borderId="24" xfId="78" applyNumberFormat="1" applyFont="1" applyBorder="1"/>
    <xf numFmtId="3" fontId="35" fillId="0" borderId="24" xfId="78" applyNumberFormat="1" applyFont="1" applyBorder="1"/>
    <xf numFmtId="3" fontId="35" fillId="0" borderId="60" xfId="78" applyNumberFormat="1" applyFont="1" applyBorder="1"/>
    <xf numFmtId="3" fontId="122" fillId="0" borderId="19" xfId="0" applyNumberFormat="1" applyFont="1" applyBorder="1"/>
    <xf numFmtId="3" fontId="20" fillId="0" borderId="19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5" fillId="0" borderId="13" xfId="0" applyFont="1" applyBorder="1" applyAlignment="1"/>
    <xf numFmtId="0" fontId="145" fillId="0" borderId="59" xfId="0" applyFont="1" applyBorder="1" applyAlignment="1"/>
    <xf numFmtId="0" fontId="146" fillId="0" borderId="41" xfId="0" applyFont="1" applyBorder="1" applyAlignment="1">
      <alignment horizontal="right"/>
    </xf>
    <xf numFmtId="0" fontId="110" fillId="0" borderId="41" xfId="0" applyFont="1" applyBorder="1" applyAlignment="1">
      <alignment horizontal="right"/>
    </xf>
    <xf numFmtId="0" fontId="145" fillId="0" borderId="41" xfId="0" applyFont="1" applyBorder="1" applyAlignment="1">
      <alignment horizontal="right"/>
    </xf>
    <xf numFmtId="0" fontId="145" fillId="0" borderId="82" xfId="0" applyFont="1" applyBorder="1" applyAlignment="1">
      <alignment horizontal="right"/>
    </xf>
    <xf numFmtId="0" fontId="110" fillId="0" borderId="74" xfId="0" applyFont="1" applyBorder="1"/>
    <xf numFmtId="0" fontId="147" fillId="0" borderId="74" xfId="0" applyFont="1" applyBorder="1" applyAlignment="1">
      <alignment horizontal="right"/>
    </xf>
    <xf numFmtId="0" fontId="110" fillId="0" borderId="74" xfId="0" applyFont="1" applyBorder="1" applyAlignment="1">
      <alignment horizontal="right"/>
    </xf>
    <xf numFmtId="0" fontId="145" fillId="0" borderId="74" xfId="0" applyFont="1" applyBorder="1" applyAlignment="1">
      <alignment horizontal="right"/>
    </xf>
    <xf numFmtId="0" fontId="145" fillId="0" borderId="75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3" xfId="0" applyFont="1" applyBorder="1" applyAlignment="1">
      <alignment horizontal="center"/>
    </xf>
    <xf numFmtId="0" fontId="29" fillId="0" borderId="97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0" xfId="0" applyFont="1" applyBorder="1" applyAlignment="1">
      <alignment vertical="center" wrapText="1"/>
    </xf>
    <xf numFmtId="0" fontId="98" fillId="0" borderId="97" xfId="0" applyFont="1" applyBorder="1" applyAlignment="1">
      <alignment horizontal="center" vertical="center"/>
    </xf>
    <xf numFmtId="0" fontId="98" fillId="0" borderId="54" xfId="0" applyFont="1" applyBorder="1" applyAlignment="1">
      <alignment horizontal="center" vertical="center"/>
    </xf>
    <xf numFmtId="0" fontId="98" fillId="0" borderId="97" xfId="0" applyFont="1" applyBorder="1" applyAlignment="1">
      <alignment horizontal="center"/>
    </xf>
    <xf numFmtId="0" fontId="98" fillId="0" borderId="42" xfId="0" applyFont="1" applyBorder="1" applyAlignment="1">
      <alignment horizontal="center"/>
    </xf>
    <xf numFmtId="0" fontId="29" fillId="0" borderId="54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1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1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7" xfId="0" applyNumberFormat="1" applyFont="1" applyBorder="1" applyAlignment="1">
      <alignment horizontal="right" vertical="center"/>
    </xf>
    <xf numFmtId="3" fontId="42" fillId="0" borderId="71" xfId="0" applyNumberFormat="1" applyFont="1" applyBorder="1"/>
    <xf numFmtId="0" fontId="48" fillId="0" borderId="72" xfId="0" applyFont="1" applyBorder="1"/>
    <xf numFmtId="0" fontId="43" fillId="0" borderId="54" xfId="0" applyFont="1" applyBorder="1" applyAlignment="1">
      <alignment horizontal="left" vertical="center"/>
    </xf>
    <xf numFmtId="0" fontId="42" fillId="0" borderId="57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1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1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7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7" fillId="0" borderId="0" xfId="0" applyFont="1" applyFill="1" applyBorder="1" applyAlignment="1">
      <alignment vertical="center"/>
    </xf>
    <xf numFmtId="0" fontId="127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3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4" fillId="0" borderId="0" xfId="0" applyFont="1" applyFill="1" applyBorder="1" applyAlignment="1">
      <alignment vertical="center"/>
    </xf>
    <xf numFmtId="0" fontId="177" fillId="0" borderId="0" xfId="0" applyFont="1" applyFill="1" applyBorder="1" applyAlignment="1">
      <alignment vertical="center"/>
    </xf>
    <xf numFmtId="0" fontId="144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2" fillId="0" borderId="0" xfId="0" applyFont="1" applyAlignment="1">
      <alignment vertical="center"/>
    </xf>
    <xf numFmtId="3" fontId="142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0" xfId="0" applyNumberFormat="1" applyFont="1" applyBorder="1" applyAlignment="1">
      <alignment horizontal="right"/>
    </xf>
    <xf numFmtId="0" fontId="91" fillId="0" borderId="100" xfId="0" applyFont="1" applyBorder="1" applyAlignment="1">
      <alignment horizontal="right"/>
    </xf>
    <xf numFmtId="164" fontId="91" fillId="0" borderId="100" xfId="0" applyNumberFormat="1" applyFont="1" applyBorder="1" applyAlignment="1">
      <alignment horizontal="right"/>
    </xf>
    <xf numFmtId="0" fontId="89" fillId="0" borderId="41" xfId="0" applyFont="1" applyBorder="1"/>
    <xf numFmtId="0" fontId="91" fillId="0" borderId="41" xfId="0" applyFont="1" applyBorder="1" applyAlignment="1">
      <alignment horizontal="right"/>
    </xf>
    <xf numFmtId="2" fontId="91" fillId="0" borderId="21" xfId="0" applyNumberFormat="1" applyFont="1" applyBorder="1" applyAlignment="1">
      <alignment horizontal="right"/>
    </xf>
    <xf numFmtId="1" fontId="91" fillId="0" borderId="21" xfId="0" applyNumberFormat="1" applyFont="1" applyBorder="1" applyAlignment="1">
      <alignment horizontal="right"/>
    </xf>
    <xf numFmtId="2" fontId="89" fillId="0" borderId="21" xfId="0" applyNumberFormat="1" applyFont="1" applyBorder="1" applyAlignment="1">
      <alignment horizontal="right"/>
    </xf>
    <xf numFmtId="3" fontId="91" fillId="0" borderId="21" xfId="0" applyNumberFormat="1" applyFont="1" applyBorder="1" applyAlignment="1">
      <alignment horizontal="right"/>
    </xf>
    <xf numFmtId="4" fontId="91" fillId="0" borderId="21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85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3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9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5" xfId="0" applyFont="1" applyFill="1" applyBorder="1" applyAlignment="1">
      <alignment horizontal="left" vertical="center" wrapText="1"/>
    </xf>
    <xf numFmtId="0" fontId="91" fillId="0" borderId="25" xfId="0" applyFont="1" applyBorder="1" applyAlignment="1">
      <alignment wrapText="1"/>
    </xf>
    <xf numFmtId="0" fontId="89" fillId="0" borderId="25" xfId="0" applyFont="1" applyBorder="1" applyAlignment="1">
      <alignment wrapText="1"/>
    </xf>
    <xf numFmtId="0" fontId="89" fillId="0" borderId="25" xfId="0" applyFont="1" applyBorder="1" applyAlignment="1">
      <alignment vertical="center" wrapText="1"/>
    </xf>
    <xf numFmtId="0" fontId="20" fillId="0" borderId="82" xfId="0" applyFont="1" applyBorder="1"/>
    <xf numFmtId="0" fontId="89" fillId="0" borderId="82" xfId="0" applyFont="1" applyBorder="1" applyAlignment="1">
      <alignment wrapText="1"/>
    </xf>
    <xf numFmtId="0" fontId="91" fillId="0" borderId="77" xfId="0" applyFont="1" applyBorder="1" applyAlignment="1">
      <alignment shrinkToFit="1"/>
    </xf>
    <xf numFmtId="0" fontId="20" fillId="0" borderId="23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107" fillId="0" borderId="21" xfId="0" applyFont="1" applyBorder="1" applyAlignment="1">
      <alignment horizontal="center"/>
    </xf>
    <xf numFmtId="0" fontId="23" fillId="0" borderId="21" xfId="0" applyFont="1" applyBorder="1" applyAlignment="1">
      <alignment horizontal="center" vertical="center"/>
    </xf>
    <xf numFmtId="0" fontId="91" fillId="0" borderId="22" xfId="0" applyFont="1" applyBorder="1"/>
    <xf numFmtId="0" fontId="89" fillId="0" borderId="22" xfId="0" applyFont="1" applyBorder="1" applyAlignment="1">
      <alignment horizontal="right"/>
    </xf>
    <xf numFmtId="0" fontId="146" fillId="0" borderId="22" xfId="0" applyFont="1" applyBorder="1" applyAlignment="1">
      <alignment horizontal="right"/>
    </xf>
    <xf numFmtId="0" fontId="145" fillId="0" borderId="22" xfId="0" applyFont="1" applyBorder="1" applyAlignment="1">
      <alignment horizontal="right"/>
    </xf>
    <xf numFmtId="0" fontId="91" fillId="0" borderId="22" xfId="0" applyFont="1" applyBorder="1" applyAlignment="1">
      <alignment horizontal="right"/>
    </xf>
    <xf numFmtId="2" fontId="91" fillId="0" borderId="22" xfId="0" applyNumberFormat="1" applyFont="1" applyBorder="1" applyAlignment="1">
      <alignment horizontal="right"/>
    </xf>
    <xf numFmtId="4" fontId="91" fillId="0" borderId="22" xfId="0" applyNumberFormat="1" applyFont="1" applyBorder="1" applyAlignment="1">
      <alignment horizontal="right"/>
    </xf>
    <xf numFmtId="0" fontId="91" fillId="0" borderId="39" xfId="0" applyFont="1" applyBorder="1" applyAlignment="1">
      <alignment wrapText="1"/>
    </xf>
    <xf numFmtId="3" fontId="57" fillId="0" borderId="36" xfId="0" applyNumberFormat="1" applyFont="1" applyBorder="1"/>
    <xf numFmtId="3" fontId="56" fillId="0" borderId="54" xfId="0" applyNumberFormat="1" applyFont="1" applyBorder="1" applyAlignment="1">
      <alignment horizontal="right" vertical="center" wrapText="1"/>
    </xf>
    <xf numFmtId="3" fontId="56" fillId="0" borderId="104" xfId="0" applyNumberFormat="1" applyFont="1" applyBorder="1" applyAlignment="1">
      <alignment vertical="center"/>
    </xf>
    <xf numFmtId="3" fontId="56" fillId="0" borderId="57" xfId="0" applyNumberFormat="1" applyFont="1" applyBorder="1" applyAlignment="1">
      <alignment vertical="center"/>
    </xf>
    <xf numFmtId="0" fontId="23" fillId="0" borderId="41" xfId="0" applyFont="1" applyBorder="1" applyAlignment="1">
      <alignment horizontal="center"/>
    </xf>
    <xf numFmtId="0" fontId="163" fillId="0" borderId="35" xfId="0" applyFont="1" applyBorder="1" applyAlignment="1">
      <alignment horizontal="left" vertical="center"/>
    </xf>
    <xf numFmtId="3" fontId="76" fillId="0" borderId="35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19" xfId="0" applyFont="1" applyBorder="1" applyAlignment="1">
      <alignment vertical="center" wrapText="1"/>
    </xf>
    <xf numFmtId="0" fontId="43" fillId="0" borderId="105" xfId="0" applyFont="1" applyBorder="1" applyAlignment="1">
      <alignment horizontal="center" vertical="center"/>
    </xf>
    <xf numFmtId="0" fontId="43" fillId="0" borderId="23" xfId="0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0" fontId="42" fillId="0" borderId="54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4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4" xfId="0" applyFont="1" applyBorder="1" applyAlignment="1">
      <alignment vertical="center"/>
    </xf>
    <xf numFmtId="0" fontId="33" fillId="0" borderId="19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77" xfId="0" applyNumberFormat="1" applyFont="1" applyBorder="1"/>
    <xf numFmtId="3" fontId="26" fillId="0" borderId="82" xfId="0" applyNumberFormat="1" applyFont="1" applyBorder="1"/>
    <xf numFmtId="3" fontId="26" fillId="0" borderId="15" xfId="0" applyNumberFormat="1" applyFont="1" applyBorder="1"/>
    <xf numFmtId="3" fontId="23" fillId="0" borderId="14" xfId="0" applyNumberFormat="1" applyFont="1" applyBorder="1"/>
    <xf numFmtId="3" fontId="23" fillId="0" borderId="17" xfId="0" applyNumberFormat="1" applyFont="1" applyBorder="1"/>
    <xf numFmtId="2" fontId="91" fillId="0" borderId="10" xfId="0" applyNumberFormat="1" applyFont="1" applyBorder="1" applyAlignment="1">
      <alignment horizontal="right"/>
    </xf>
    <xf numFmtId="3" fontId="85" fillId="0" borderId="71" xfId="0" applyNumberFormat="1" applyFont="1" applyBorder="1"/>
    <xf numFmtId="0" fontId="76" fillId="0" borderId="0" xfId="0" applyFont="1" applyBorder="1" applyAlignment="1">
      <alignment vertical="center"/>
    </xf>
    <xf numFmtId="0" fontId="66" fillId="0" borderId="106" xfId="0" applyFont="1" applyBorder="1"/>
    <xf numFmtId="3" fontId="86" fillId="0" borderId="106" xfId="0" applyNumberFormat="1" applyFont="1" applyBorder="1"/>
    <xf numFmtId="3" fontId="51" fillId="0" borderId="30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2" xfId="0" applyFont="1" applyBorder="1" applyAlignment="1">
      <alignment horizontal="center"/>
    </xf>
    <xf numFmtId="0" fontId="20" fillId="0" borderId="23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/>
    </xf>
    <xf numFmtId="0" fontId="51" fillId="0" borderId="30" xfId="0" applyFont="1" applyBorder="1" applyAlignment="1">
      <alignment horizontal="center"/>
    </xf>
    <xf numFmtId="0" fontId="51" fillId="0" borderId="36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4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/>
    </xf>
    <xf numFmtId="0" fontId="24" fillId="0" borderId="71" xfId="0" applyFont="1" applyBorder="1" applyAlignment="1">
      <alignment horizontal="center" vertical="center" wrapText="1"/>
    </xf>
    <xf numFmtId="0" fontId="29" fillId="0" borderId="107" xfId="0" applyFont="1" applyBorder="1" applyAlignment="1">
      <alignment horizontal="center" vertical="center" wrapText="1"/>
    </xf>
    <xf numFmtId="3" fontId="29" fillId="0" borderId="107" xfId="0" applyNumberFormat="1" applyFont="1" applyBorder="1" applyAlignment="1">
      <alignment horizontal="center" vertical="center" wrapText="1"/>
    </xf>
    <xf numFmtId="3" fontId="29" fillId="0" borderId="67" xfId="0" applyNumberFormat="1" applyFont="1" applyBorder="1" applyAlignment="1">
      <alignment horizontal="center" vertical="center" wrapText="1"/>
    </xf>
    <xf numFmtId="0" fontId="75" fillId="0" borderId="19" xfId="0" applyFont="1" applyBorder="1"/>
    <xf numFmtId="0" fontId="24" fillId="0" borderId="0" xfId="0" applyFont="1" applyBorder="1"/>
    <xf numFmtId="0" fontId="22" fillId="0" borderId="19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2" fillId="0" borderId="19" xfId="0" applyFont="1" applyBorder="1"/>
    <xf numFmtId="0" fontId="97" fillId="0" borderId="19" xfId="0" applyFont="1" applyFill="1" applyBorder="1"/>
    <xf numFmtId="0" fontId="24" fillId="0" borderId="19" xfId="0" applyFont="1" applyBorder="1"/>
    <xf numFmtId="0" fontId="22" fillId="0" borderId="19" xfId="0" applyFont="1" applyBorder="1" applyAlignment="1">
      <alignment vertical="top"/>
    </xf>
    <xf numFmtId="0" fontId="24" fillId="0" borderId="108" xfId="0" applyFont="1" applyBorder="1"/>
    <xf numFmtId="0" fontId="22" fillId="0" borderId="69" xfId="0" applyFont="1" applyBorder="1"/>
    <xf numFmtId="3" fontId="26" fillId="0" borderId="69" xfId="0" applyNumberFormat="1" applyFont="1" applyFill="1" applyBorder="1"/>
    <xf numFmtId="3" fontId="26" fillId="0" borderId="109" xfId="0" applyNumberFormat="1" applyFont="1" applyFill="1" applyBorder="1"/>
    <xf numFmtId="0" fontId="51" fillId="0" borderId="107" xfId="0" applyFont="1" applyBorder="1" applyAlignment="1">
      <alignment horizontal="center"/>
    </xf>
    <xf numFmtId="3" fontId="26" fillId="0" borderId="107" xfId="0" applyNumberFormat="1" applyFont="1" applyBorder="1" applyAlignment="1">
      <alignment horizontal="center"/>
    </xf>
    <xf numFmtId="3" fontId="26" fillId="0" borderId="67" xfId="0" applyNumberFormat="1" applyFont="1" applyBorder="1" applyAlignment="1">
      <alignment horizontal="center"/>
    </xf>
    <xf numFmtId="3" fontId="23" fillId="0" borderId="100" xfId="0" applyNumberFormat="1" applyFont="1" applyBorder="1" applyAlignment="1">
      <alignment horizontal="center"/>
    </xf>
    <xf numFmtId="3" fontId="26" fillId="0" borderId="85" xfId="0" applyNumberFormat="1" applyFont="1" applyBorder="1"/>
    <xf numFmtId="3" fontId="26" fillId="0" borderId="58" xfId="0" applyNumberFormat="1" applyFont="1" applyBorder="1"/>
    <xf numFmtId="3" fontId="26" fillId="0" borderId="56" xfId="0" applyNumberFormat="1" applyFont="1" applyBorder="1"/>
    <xf numFmtId="3" fontId="26" fillId="0" borderId="101" xfId="0" applyNumberFormat="1" applyFont="1" applyBorder="1"/>
    <xf numFmtId="0" fontId="51" fillId="0" borderId="14" xfId="0" applyFont="1" applyBorder="1"/>
    <xf numFmtId="3" fontId="26" fillId="0" borderId="24" xfId="0" applyNumberFormat="1" applyFont="1" applyBorder="1"/>
    <xf numFmtId="3" fontId="26" fillId="0" borderId="68" xfId="0" applyNumberFormat="1" applyFont="1" applyBorder="1"/>
    <xf numFmtId="0" fontId="51" fillId="0" borderId="15" xfId="0" applyFont="1" applyBorder="1"/>
    <xf numFmtId="0" fontId="51" fillId="0" borderId="24" xfId="0" applyFont="1" applyBorder="1"/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1" xfId="77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19" xfId="0" applyFont="1" applyBorder="1" applyAlignment="1">
      <alignment horizontal="center" vertical="center"/>
    </xf>
    <xf numFmtId="0" fontId="28" fillId="0" borderId="104" xfId="0" applyFont="1" applyBorder="1" applyAlignment="1">
      <alignment horizontal="center"/>
    </xf>
    <xf numFmtId="0" fontId="35" fillId="0" borderId="18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19" xfId="0" applyFont="1" applyBorder="1" applyAlignment="1">
      <alignment horizontal="center" vertical="center"/>
    </xf>
    <xf numFmtId="0" fontId="35" fillId="0" borderId="104" xfId="0" applyFont="1" applyBorder="1" applyAlignment="1">
      <alignment horizontal="center" vertical="center"/>
    </xf>
    <xf numFmtId="0" fontId="20" fillId="0" borderId="111" xfId="0" applyFont="1" applyBorder="1" applyAlignment="1">
      <alignment horizontal="center"/>
    </xf>
    <xf numFmtId="3" fontId="35" fillId="25" borderId="54" xfId="78" applyNumberFormat="1" applyFont="1" applyFill="1" applyBorder="1"/>
    <xf numFmtId="3" fontId="113" fillId="0" borderId="112" xfId="78" applyNumberFormat="1" applyFont="1" applyBorder="1"/>
    <xf numFmtId="3" fontId="36" fillId="0" borderId="63" xfId="78" applyNumberFormat="1" applyFont="1" applyBorder="1"/>
    <xf numFmtId="3" fontId="113" fillId="0" borderId="54" xfId="78" applyNumberFormat="1" applyFont="1" applyBorder="1" applyAlignment="1">
      <alignment vertical="center"/>
    </xf>
    <xf numFmtId="3" fontId="30" fillId="0" borderId="58" xfId="78" applyNumberFormat="1" applyFont="1" applyBorder="1"/>
    <xf numFmtId="3" fontId="30" fillId="0" borderId="57" xfId="78" applyNumberFormat="1" applyFont="1" applyBorder="1"/>
    <xf numFmtId="3" fontId="108" fillId="0" borderId="54" xfId="78" applyNumberFormat="1" applyFont="1" applyBorder="1"/>
    <xf numFmtId="3" fontId="30" fillId="0" borderId="58" xfId="78" applyNumberFormat="1" applyFont="1" applyBorder="1" applyAlignment="1">
      <alignment vertical="center"/>
    </xf>
    <xf numFmtId="3" fontId="30" fillId="0" borderId="57" xfId="78" applyNumberFormat="1" applyFont="1" applyBorder="1" applyAlignment="1">
      <alignment vertical="center"/>
    </xf>
    <xf numFmtId="3" fontId="30" fillId="0" borderId="60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19" xfId="0" applyFont="1" applyBorder="1" applyAlignment="1">
      <alignment vertical="center" wrapText="1"/>
    </xf>
    <xf numFmtId="0" fontId="76" fillId="25" borderId="0" xfId="0" applyFont="1" applyFill="1" applyAlignment="1">
      <alignment horizontal="left"/>
    </xf>
    <xf numFmtId="165" fontId="28" fillId="0" borderId="26" xfId="0" applyNumberFormat="1" applyFont="1" applyBorder="1" applyAlignment="1">
      <alignment horizontal="center" vertical="center"/>
    </xf>
    <xf numFmtId="166" fontId="91" fillId="24" borderId="26" xfId="0" applyNumberFormat="1" applyFont="1" applyFill="1" applyBorder="1" applyAlignment="1">
      <alignment horizontal="right" vertical="center"/>
    </xf>
    <xf numFmtId="166" fontId="91" fillId="0" borderId="26" xfId="0" applyNumberFormat="1" applyFont="1" applyBorder="1" applyAlignment="1">
      <alignment horizontal="right"/>
    </xf>
    <xf numFmtId="0" fontId="91" fillId="0" borderId="26" xfId="0" applyFont="1" applyBorder="1" applyAlignment="1">
      <alignment horizontal="right"/>
    </xf>
    <xf numFmtId="164" fontId="91" fillId="0" borderId="26" xfId="0" applyNumberFormat="1" applyFont="1" applyBorder="1" applyAlignment="1">
      <alignment horizontal="right"/>
    </xf>
    <xf numFmtId="0" fontId="91" fillId="0" borderId="26" xfId="0" applyFont="1" applyBorder="1" applyAlignment="1">
      <alignment horizontal="right" vertical="center"/>
    </xf>
    <xf numFmtId="0" fontId="76" fillId="0" borderId="0" xfId="0" applyFont="1" applyBorder="1" applyAlignment="1">
      <alignment horizontal="center"/>
    </xf>
    <xf numFmtId="0" fontId="76" fillId="0" borderId="35" xfId="0" applyFont="1" applyBorder="1" applyAlignment="1">
      <alignment horizontal="center"/>
    </xf>
    <xf numFmtId="0" fontId="51" fillId="0" borderId="82" xfId="77" applyFont="1" applyBorder="1" applyAlignment="1">
      <alignment horizontal="center"/>
    </xf>
    <xf numFmtId="0" fontId="51" fillId="0" borderId="21" xfId="77" applyFont="1" applyBorder="1" applyAlignment="1">
      <alignment horizontal="center"/>
    </xf>
    <xf numFmtId="0" fontId="51" fillId="0" borderId="0" xfId="77" applyFont="1" applyAlignment="1">
      <alignment horizontal="center"/>
    </xf>
    <xf numFmtId="0" fontId="51" fillId="0" borderId="21" xfId="77" applyFont="1" applyBorder="1" applyAlignment="1">
      <alignment horizontal="center"/>
    </xf>
    <xf numFmtId="0" fontId="35" fillId="0" borderId="0" xfId="0" applyFont="1" applyFill="1" applyBorder="1" applyAlignment="1">
      <alignment horizontal="left" vertical="center" wrapText="1"/>
    </xf>
    <xf numFmtId="0" fontId="36" fillId="0" borderId="54" xfId="78" applyFont="1" applyBorder="1" applyAlignment="1">
      <alignment vertical="center"/>
    </xf>
    <xf numFmtId="3" fontId="35" fillId="25" borderId="0" xfId="78" applyNumberFormat="1" applyFont="1" applyFill="1" applyBorder="1" applyAlignment="1">
      <alignment vertical="center"/>
    </xf>
    <xf numFmtId="3" fontId="35" fillId="25" borderId="54" xfId="78" applyNumberFormat="1" applyFont="1" applyFill="1" applyBorder="1" applyAlignment="1">
      <alignment vertical="center"/>
    </xf>
    <xf numFmtId="0" fontId="36" fillId="0" borderId="0" xfId="78" applyFont="1" applyAlignment="1">
      <alignment vertical="center"/>
    </xf>
    <xf numFmtId="0" fontId="36" fillId="0" borderId="0" xfId="78" applyFont="1" applyBorder="1" applyAlignment="1">
      <alignment vertical="center"/>
    </xf>
    <xf numFmtId="3" fontId="35" fillId="0" borderId="0" xfId="78" applyNumberFormat="1" applyFont="1" applyFill="1" applyBorder="1" applyAlignment="1">
      <alignment vertical="center"/>
    </xf>
    <xf numFmtId="0" fontId="28" fillId="0" borderId="54" xfId="78" applyFont="1" applyFill="1" applyBorder="1"/>
    <xf numFmtId="49" fontId="35" fillId="0" borderId="54" xfId="78" applyNumberFormat="1" applyFont="1" applyFill="1" applyBorder="1" applyAlignment="1">
      <alignment horizontal="center" vertical="center" wrapText="1"/>
    </xf>
    <xf numFmtId="3" fontId="30" fillId="0" borderId="0" xfId="78" applyNumberFormat="1" applyFont="1" applyFill="1" applyBorder="1" applyAlignment="1">
      <alignment vertical="center"/>
    </xf>
    <xf numFmtId="3" fontId="35" fillId="0" borderId="54" xfId="78" applyNumberFormat="1" applyFont="1" applyFill="1" applyBorder="1" applyAlignment="1">
      <alignment vertical="center"/>
    </xf>
    <xf numFmtId="0" fontId="28" fillId="0" borderId="0" xfId="78" applyFont="1" applyFill="1"/>
    <xf numFmtId="0" fontId="28" fillId="0" borderId="0" xfId="78" applyFont="1" applyFill="1" applyBorder="1"/>
    <xf numFmtId="0" fontId="51" fillId="0" borderId="0" xfId="77" applyFont="1" applyBorder="1" applyAlignment="1">
      <alignment horizontal="right"/>
    </xf>
    <xf numFmtId="0" fontId="51" fillId="0" borderId="0" xfId="77" applyFont="1" applyBorder="1" applyAlignment="1">
      <alignment horizontal="center"/>
    </xf>
    <xf numFmtId="0" fontId="76" fillId="0" borderId="0" xfId="0" applyFont="1" applyBorder="1" applyAlignment="1">
      <alignment horizontal="left"/>
    </xf>
    <xf numFmtId="0" fontId="28" fillId="0" borderId="22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3" fontId="35" fillId="0" borderId="57" xfId="0" applyNumberFormat="1" applyFont="1" applyBorder="1"/>
    <xf numFmtId="3" fontId="120" fillId="0" borderId="63" xfId="0" applyNumberFormat="1" applyFont="1" applyBorder="1"/>
    <xf numFmtId="3" fontId="159" fillId="0" borderId="57" xfId="0" applyNumberFormat="1" applyFont="1" applyBorder="1"/>
    <xf numFmtId="0" fontId="52" fillId="0" borderId="0" xfId="0" applyFont="1" applyFill="1" applyBorder="1" applyAlignment="1">
      <alignment wrapText="1"/>
    </xf>
    <xf numFmtId="3" fontId="20" fillId="0" borderId="54" xfId="0" applyNumberFormat="1" applyFont="1" applyBorder="1" applyAlignment="1">
      <alignment vertical="center"/>
    </xf>
    <xf numFmtId="0" fontId="123" fillId="0" borderId="54" xfId="0" applyFont="1" applyBorder="1" applyAlignment="1">
      <alignment vertical="center" wrapText="1"/>
    </xf>
    <xf numFmtId="0" fontId="54" fillId="0" borderId="0" xfId="0" applyFont="1" applyBorder="1" applyAlignment="1">
      <alignment horizontal="center"/>
    </xf>
    <xf numFmtId="168" fontId="23" fillId="0" borderId="23" xfId="0" applyNumberFormat="1" applyFont="1" applyBorder="1" applyAlignment="1">
      <alignment vertical="center" wrapText="1" shrinkToFit="1"/>
    </xf>
    <xf numFmtId="0" fontId="58" fillId="0" borderId="54" xfId="78" applyFont="1" applyBorder="1" applyAlignment="1">
      <alignment vertical="center"/>
    </xf>
    <xf numFmtId="0" fontId="58" fillId="0" borderId="0" xfId="78" applyFont="1" applyAlignment="1">
      <alignment vertical="center"/>
    </xf>
    <xf numFmtId="1" fontId="56" fillId="0" borderId="36" xfId="0" applyNumberFormat="1" applyFont="1" applyBorder="1" applyAlignment="1">
      <alignment horizontal="center" vertical="center"/>
    </xf>
    <xf numFmtId="3" fontId="89" fillId="0" borderId="21" xfId="0" applyNumberFormat="1" applyFont="1" applyBorder="1" applyAlignment="1">
      <alignment horizontal="right"/>
    </xf>
    <xf numFmtId="0" fontId="109" fillId="0" borderId="12" xfId="0" applyFont="1" applyBorder="1" applyAlignment="1">
      <alignment horizontal="right"/>
    </xf>
    <xf numFmtId="0" fontId="66" fillId="0" borderId="0" xfId="0" applyFont="1" applyBorder="1" applyAlignment="1">
      <alignment horizontal="center"/>
    </xf>
    <xf numFmtId="0" fontId="170" fillId="0" borderId="0" xfId="0" applyFont="1" applyBorder="1"/>
    <xf numFmtId="3" fontId="76" fillId="25" borderId="112" xfId="0" applyNumberFormat="1" applyFont="1" applyFill="1" applyBorder="1"/>
    <xf numFmtId="3" fontId="168" fillId="0" borderId="0" xfId="0" applyNumberFormat="1" applyFont="1" applyBorder="1" applyAlignment="1">
      <alignment vertical="center" wrapText="1"/>
    </xf>
    <xf numFmtId="0" fontId="164" fillId="0" borderId="0" xfId="0" applyFont="1" applyBorder="1" applyAlignment="1">
      <alignment vertical="center"/>
    </xf>
    <xf numFmtId="3" fontId="66" fillId="0" borderId="109" xfId="0" applyNumberFormat="1" applyFont="1" applyBorder="1" applyAlignment="1">
      <alignment horizontal="center" vertical="center" wrapText="1"/>
    </xf>
    <xf numFmtId="0" fontId="85" fillId="0" borderId="71" xfId="0" applyFont="1" applyBorder="1" applyAlignment="1">
      <alignment horizontal="center"/>
    </xf>
    <xf numFmtId="0" fontId="85" fillId="0" borderId="35" xfId="0" applyFont="1" applyBorder="1" applyAlignment="1">
      <alignment horizontal="center"/>
    </xf>
    <xf numFmtId="0" fontId="66" fillId="0" borderId="24" xfId="0" applyFont="1" applyBorder="1" applyAlignment="1">
      <alignment horizontal="center"/>
    </xf>
    <xf numFmtId="0" fontId="66" fillId="0" borderId="35" xfId="0" applyFont="1" applyBorder="1" applyAlignment="1">
      <alignment horizontal="center"/>
    </xf>
    <xf numFmtId="0" fontId="85" fillId="0" borderId="112" xfId="0" applyFont="1" applyBorder="1" applyAlignment="1">
      <alignment horizontal="center"/>
    </xf>
    <xf numFmtId="0" fontId="86" fillId="0" borderId="35" xfId="0" applyFont="1" applyBorder="1" applyAlignment="1">
      <alignment horizontal="center"/>
    </xf>
    <xf numFmtId="0" fontId="85" fillId="0" borderId="24" xfId="0" applyFont="1" applyBorder="1" applyAlignment="1">
      <alignment horizontal="center"/>
    </xf>
    <xf numFmtId="0" fontId="66" fillId="0" borderId="74" xfId="0" applyFont="1" applyBorder="1" applyAlignment="1">
      <alignment horizontal="center"/>
    </xf>
    <xf numFmtId="0" fontId="73" fillId="0" borderId="112" xfId="0" applyFont="1" applyBorder="1" applyAlignment="1">
      <alignment horizontal="left" vertical="center" wrapText="1"/>
    </xf>
    <xf numFmtId="3" fontId="34" fillId="0" borderId="112" xfId="0" applyNumberFormat="1" applyFont="1" applyBorder="1"/>
    <xf numFmtId="3" fontId="34" fillId="0" borderId="63" xfId="0" applyNumberFormat="1" applyFont="1" applyBorder="1"/>
    <xf numFmtId="0" fontId="25" fillId="0" borderId="0" xfId="0" applyFont="1" applyBorder="1" applyAlignment="1">
      <alignment horizontal="left" wrapText="1"/>
    </xf>
    <xf numFmtId="0" fontId="74" fillId="0" borderId="0" xfId="0" applyFont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3" fontId="30" fillId="0" borderId="60" xfId="0" applyNumberFormat="1" applyFont="1" applyBorder="1"/>
    <xf numFmtId="0" fontId="25" fillId="0" borderId="0" xfId="0" applyFont="1" applyBorder="1" applyAlignment="1">
      <alignment wrapText="1"/>
    </xf>
    <xf numFmtId="0" fontId="34" fillId="0" borderId="0" xfId="0" applyFont="1" applyBorder="1" applyAlignment="1">
      <alignment wrapText="1"/>
    </xf>
    <xf numFmtId="3" fontId="74" fillId="0" borderId="0" xfId="0" applyNumberFormat="1" applyFont="1" applyBorder="1" applyAlignment="1">
      <alignment wrapText="1"/>
    </xf>
    <xf numFmtId="3" fontId="160" fillId="0" borderId="60" xfId="0" applyNumberFormat="1" applyFont="1" applyBorder="1"/>
    <xf numFmtId="0" fontId="74" fillId="0" borderId="0" xfId="0" applyFont="1" applyBorder="1" applyAlignment="1">
      <alignment wrapText="1"/>
    </xf>
    <xf numFmtId="0" fontId="138" fillId="0" borderId="0" xfId="0" applyFont="1" applyBorder="1"/>
    <xf numFmtId="0" fontId="28" fillId="0" borderId="0" xfId="0" applyFont="1" applyBorder="1" applyAlignment="1">
      <alignment wrapText="1"/>
    </xf>
    <xf numFmtId="0" fontId="159" fillId="0" borderId="0" xfId="0" applyFont="1" applyBorder="1"/>
    <xf numFmtId="0" fontId="158" fillId="0" borderId="0" xfId="0" applyFont="1" applyBorder="1"/>
    <xf numFmtId="0" fontId="28" fillId="0" borderId="113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113" xfId="0" applyFont="1" applyBorder="1" applyAlignment="1">
      <alignment horizontal="center" vertical="center"/>
    </xf>
    <xf numFmtId="3" fontId="36" fillId="0" borderId="0" xfId="78" applyNumberFormat="1" applyFont="1" applyBorder="1"/>
    <xf numFmtId="3" fontId="58" fillId="0" borderId="0" xfId="78" applyNumberFormat="1" applyFont="1" applyBorder="1"/>
    <xf numFmtId="0" fontId="36" fillId="0" borderId="0" xfId="78" applyFont="1" applyBorder="1" applyAlignment="1">
      <alignment horizontal="center" vertical="center"/>
    </xf>
    <xf numFmtId="0" fontId="36" fillId="0" borderId="0" xfId="78" applyFont="1" applyBorder="1" applyAlignment="1">
      <alignment wrapText="1"/>
    </xf>
    <xf numFmtId="0" fontId="113" fillId="0" borderId="0" xfId="78" applyFont="1" applyBorder="1" applyAlignment="1">
      <alignment vertical="center"/>
    </xf>
    <xf numFmtId="0" fontId="161" fillId="0" borderId="0" xfId="78" applyFont="1" applyBorder="1" applyAlignment="1">
      <alignment wrapText="1"/>
    </xf>
    <xf numFmtId="0" fontId="113" fillId="0" borderId="0" xfId="78" applyFont="1" applyBorder="1" applyAlignment="1">
      <alignment wrapText="1"/>
    </xf>
    <xf numFmtId="0" fontId="161" fillId="0" borderId="0" xfId="78" applyFont="1" applyBorder="1"/>
    <xf numFmtId="0" fontId="30" fillId="0" borderId="0" xfId="78" applyFont="1" applyFill="1" applyBorder="1" applyAlignment="1">
      <alignment wrapText="1"/>
    </xf>
    <xf numFmtId="0" fontId="58" fillId="0" borderId="0" xfId="78" applyFont="1" applyBorder="1" applyAlignment="1">
      <alignment vertical="center"/>
    </xf>
    <xf numFmtId="3" fontId="25" fillId="0" borderId="88" xfId="78" applyNumberFormat="1" applyFont="1" applyBorder="1" applyAlignment="1">
      <alignment horizontal="center" vertical="center" wrapText="1"/>
    </xf>
    <xf numFmtId="3" fontId="25" fillId="0" borderId="88" xfId="78" applyNumberFormat="1" applyFont="1" applyBorder="1" applyAlignment="1">
      <alignment horizontal="center" vertical="center"/>
    </xf>
    <xf numFmtId="3" fontId="25" fillId="0" borderId="115" xfId="78" applyNumberFormat="1" applyFont="1" applyBorder="1" applyAlignment="1">
      <alignment horizontal="center" vertical="center"/>
    </xf>
    <xf numFmtId="3" fontId="25" fillId="0" borderId="45" xfId="78" applyNumberFormat="1" applyFont="1" applyBorder="1" applyAlignment="1">
      <alignment horizontal="center" vertical="center"/>
    </xf>
    <xf numFmtId="3" fontId="36" fillId="0" borderId="117" xfId="78" applyNumberFormat="1" applyFont="1" applyBorder="1"/>
    <xf numFmtId="49" fontId="25" fillId="0" borderId="36" xfId="78" applyNumberFormat="1" applyFont="1" applyBorder="1" applyAlignment="1">
      <alignment horizontal="center" vertical="center" wrapText="1"/>
    </xf>
    <xf numFmtId="3" fontId="30" fillId="0" borderId="35" xfId="0" applyNumberFormat="1" applyFont="1" applyBorder="1" applyAlignment="1">
      <alignment vertical="center" wrapText="1"/>
    </xf>
    <xf numFmtId="3" fontId="25" fillId="0" borderId="35" xfId="78" applyNumberFormat="1" applyFont="1" applyBorder="1" applyAlignment="1">
      <alignment vertical="center"/>
    </xf>
    <xf numFmtId="3" fontId="35" fillId="0" borderId="35" xfId="0" applyNumberFormat="1" applyFont="1" applyBorder="1" applyAlignment="1">
      <alignment vertical="center" wrapText="1"/>
    </xf>
    <xf numFmtId="3" fontId="28" fillId="0" borderId="35" xfId="78" applyNumberFormat="1" applyFont="1" applyBorder="1" applyAlignment="1">
      <alignment vertical="center"/>
    </xf>
    <xf numFmtId="3" fontId="35" fillId="0" borderId="57" xfId="78" applyNumberFormat="1" applyFont="1" applyBorder="1" applyAlignment="1">
      <alignment vertical="center"/>
    </xf>
    <xf numFmtId="0" fontId="35" fillId="25" borderId="0" xfId="0" applyFont="1" applyFill="1" applyAlignment="1">
      <alignment horizontal="left"/>
    </xf>
    <xf numFmtId="3" fontId="34" fillId="0" borderId="0" xfId="0" applyNumberFormat="1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6" xfId="0" applyNumberFormat="1" applyFont="1" applyBorder="1" applyAlignment="1">
      <alignment horizontal="center" vertical="center"/>
    </xf>
    <xf numFmtId="3" fontId="61" fillId="0" borderId="100" xfId="0" applyNumberFormat="1" applyFont="1" applyBorder="1" applyAlignment="1">
      <alignment horizontal="center" vertical="center"/>
    </xf>
    <xf numFmtId="0" fontId="61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right"/>
    </xf>
    <xf numFmtId="0" fontId="66" fillId="0" borderId="0" xfId="0" applyFont="1" applyBorder="1" applyAlignment="1">
      <alignment horizontal="center"/>
    </xf>
    <xf numFmtId="0" fontId="61" fillId="0" borderId="26" xfId="0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/>
    </xf>
    <xf numFmtId="0" fontId="61" fillId="0" borderId="85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6" xfId="0" applyNumberFormat="1" applyFont="1" applyBorder="1" applyAlignment="1">
      <alignment horizontal="center" vertical="center"/>
    </xf>
    <xf numFmtId="3" fontId="25" fillId="0" borderId="78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6" xfId="0" applyNumberFormat="1" applyFont="1" applyBorder="1" applyAlignment="1">
      <alignment horizontal="center" vertical="center"/>
    </xf>
    <xf numFmtId="3" fontId="57" fillId="0" borderId="100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3" fontId="30" fillId="0" borderId="79" xfId="0" applyNumberFormat="1" applyFont="1" applyBorder="1" applyAlignment="1">
      <alignment horizontal="center" vertical="center"/>
    </xf>
    <xf numFmtId="0" fontId="57" fillId="0" borderId="26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85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85" xfId="0" applyNumberFormat="1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180" fillId="0" borderId="0" xfId="71" applyFont="1" applyAlignment="1">
      <alignment horizontal="center" vertical="center" wrapText="1"/>
    </xf>
    <xf numFmtId="3" fontId="98" fillId="0" borderId="30" xfId="71" applyNumberFormat="1" applyFont="1" applyBorder="1" applyAlignment="1">
      <alignment horizontal="right" vertical="center"/>
    </xf>
    <xf numFmtId="3" fontId="98" fillId="0" borderId="48" xfId="71" applyNumberFormat="1" applyFont="1" applyBorder="1" applyAlignment="1">
      <alignment horizontal="right" vertical="center"/>
    </xf>
    <xf numFmtId="0" fontId="134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5" fillId="0" borderId="80" xfId="71" applyFont="1" applyFill="1" applyBorder="1" applyAlignment="1">
      <alignment horizontal="center" vertical="center"/>
    </xf>
    <xf numFmtId="0" fontId="135" fillId="0" borderId="81" xfId="71" applyFont="1" applyFill="1" applyBorder="1" applyAlignment="1">
      <alignment horizontal="center" vertical="center"/>
    </xf>
    <xf numFmtId="3" fontId="98" fillId="0" borderId="42" xfId="71" applyNumberFormat="1" applyFont="1" applyFill="1" applyBorder="1" applyAlignment="1">
      <alignment horizontal="center" vertical="center" wrapText="1"/>
    </xf>
    <xf numFmtId="3" fontId="135" fillId="0" borderId="24" xfId="71" applyNumberFormat="1" applyFont="1" applyFill="1" applyBorder="1" applyAlignment="1">
      <alignment horizontal="center" vertical="center" wrapText="1"/>
    </xf>
    <xf numFmtId="3" fontId="135" fillId="0" borderId="68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19" xfId="0" applyFont="1" applyBorder="1" applyAlignment="1"/>
    <xf numFmtId="0" fontId="75" fillId="0" borderId="0" xfId="0" applyFont="1" applyBorder="1" applyAlignment="1"/>
    <xf numFmtId="0" fontId="24" fillId="0" borderId="44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3" fillId="0" borderId="0" xfId="0" applyFont="1" applyBorder="1" applyAlignment="1">
      <alignment horizontal="right"/>
    </xf>
    <xf numFmtId="0" fontId="66" fillId="0" borderId="25" xfId="0" applyFont="1" applyBorder="1" applyAlignment="1">
      <alignment horizontal="center" vertical="center"/>
    </xf>
    <xf numFmtId="0" fontId="66" fillId="0" borderId="94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3" fontId="66" fillId="0" borderId="100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4" fillId="0" borderId="13" xfId="0" applyFont="1" applyBorder="1" applyAlignment="1">
      <alignment horizontal="right"/>
    </xf>
    <xf numFmtId="0" fontId="85" fillId="0" borderId="21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98" xfId="0" applyFont="1" applyBorder="1" applyAlignment="1">
      <alignment horizontal="center" vertical="center" wrapText="1"/>
    </xf>
    <xf numFmtId="0" fontId="28" fillId="0" borderId="99" xfId="0" applyFont="1" applyBorder="1" applyAlignment="1">
      <alignment horizontal="center" vertical="center" wrapText="1"/>
    </xf>
    <xf numFmtId="0" fontId="25" fillId="0" borderId="89" xfId="0" applyFont="1" applyBorder="1" applyAlignment="1">
      <alignment horizontal="center" vertical="center" wrapText="1"/>
    </xf>
    <xf numFmtId="0" fontId="25" fillId="0" borderId="64" xfId="0" applyFont="1" applyBorder="1" applyAlignment="1">
      <alignment horizontal="center" vertical="center" wrapText="1"/>
    </xf>
    <xf numFmtId="0" fontId="25" fillId="0" borderId="88" xfId="0" applyFont="1" applyBorder="1" applyAlignment="1">
      <alignment horizontal="center" vertical="center" wrapText="1"/>
    </xf>
    <xf numFmtId="0" fontId="25" fillId="0" borderId="45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67" fillId="0" borderId="0" xfId="0" applyFont="1" applyBorder="1" applyAlignment="1">
      <alignment horizontal="right"/>
    </xf>
    <xf numFmtId="3" fontId="29" fillId="0" borderId="74" xfId="0" applyNumberFormat="1" applyFont="1" applyBorder="1" applyAlignment="1">
      <alignment horizontal="right"/>
    </xf>
    <xf numFmtId="0" fontId="0" fillId="0" borderId="74" xfId="0" applyBorder="1" applyAlignment="1"/>
    <xf numFmtId="0" fontId="29" fillId="0" borderId="21" xfId="0" applyFont="1" applyBorder="1" applyAlignment="1">
      <alignment horizontal="center" vertical="center" wrapText="1"/>
    </xf>
    <xf numFmtId="0" fontId="98" fillId="0" borderId="82" xfId="0" applyFont="1" applyBorder="1" applyAlignment="1">
      <alignment horizontal="center" vertical="center" wrapText="1"/>
    </xf>
    <xf numFmtId="3" fontId="98" fillId="0" borderId="21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39" xfId="78" applyNumberFormat="1" applyFont="1" applyBorder="1" applyAlignment="1">
      <alignment horizontal="center" vertical="center"/>
    </xf>
    <xf numFmtId="3" fontId="25" fillId="0" borderId="118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right"/>
    </xf>
    <xf numFmtId="0" fontId="0" fillId="0" borderId="0" xfId="0" applyBorder="1" applyAlignment="1"/>
    <xf numFmtId="49" fontId="25" fillId="0" borderId="114" xfId="78" applyNumberFormat="1" applyFont="1" applyBorder="1" applyAlignment="1">
      <alignment horizontal="center" vertical="center" textRotation="255" wrapText="1"/>
    </xf>
    <xf numFmtId="49" fontId="25" fillId="0" borderId="116" xfId="78" applyNumberFormat="1" applyFont="1" applyBorder="1" applyAlignment="1">
      <alignment horizontal="center" vertical="center" textRotation="255" wrapText="1"/>
    </xf>
    <xf numFmtId="49" fontId="25" fillId="0" borderId="120" xfId="78" applyNumberFormat="1" applyFont="1" applyBorder="1" applyAlignment="1">
      <alignment horizontal="center" vertical="center" textRotation="255" wrapText="1"/>
    </xf>
    <xf numFmtId="3" fontId="25" fillId="0" borderId="31" xfId="78" applyNumberFormat="1" applyFont="1" applyBorder="1" applyAlignment="1">
      <alignment horizontal="center" vertical="center" wrapText="1"/>
    </xf>
    <xf numFmtId="3" fontId="25" fillId="0" borderId="46" xfId="78" applyNumberFormat="1" applyFont="1" applyBorder="1" applyAlignment="1">
      <alignment horizontal="center" vertical="center" wrapText="1"/>
    </xf>
    <xf numFmtId="3" fontId="25" fillId="0" borderId="83" xfId="0" applyNumberFormat="1" applyFont="1" applyBorder="1" applyAlignment="1">
      <alignment horizontal="center" vertical="center" wrapText="1"/>
    </xf>
    <xf numFmtId="3" fontId="25" fillId="0" borderId="121" xfId="0" applyNumberFormat="1" applyFont="1" applyBorder="1" applyAlignment="1">
      <alignment horizontal="center" vertical="center" wrapText="1"/>
    </xf>
    <xf numFmtId="3" fontId="25" fillId="0" borderId="119" xfId="0" applyNumberFormat="1" applyFont="1" applyBorder="1" applyAlignment="1">
      <alignment horizontal="center" vertical="center" wrapText="1"/>
    </xf>
    <xf numFmtId="3" fontId="25" fillId="0" borderId="122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4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3" fontId="25" fillId="0" borderId="31" xfId="0" applyNumberFormat="1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25" fillId="0" borderId="32" xfId="0" applyNumberFormat="1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4" xfId="0" applyFont="1" applyBorder="1" applyAlignment="1">
      <alignment horizontal="right"/>
    </xf>
    <xf numFmtId="0" fontId="0" fillId="0" borderId="74" xfId="0" applyBorder="1" applyAlignment="1">
      <alignment horizontal="right"/>
    </xf>
    <xf numFmtId="3" fontId="47" fillId="0" borderId="21" xfId="0" applyNumberFormat="1" applyFont="1" applyBorder="1" applyAlignment="1">
      <alignment horizontal="center" vertical="center" wrapText="1"/>
    </xf>
    <xf numFmtId="3" fontId="43" fillId="0" borderId="21" xfId="0" applyNumberFormat="1" applyFont="1" applyBorder="1" applyAlignment="1">
      <alignment horizontal="center"/>
    </xf>
    <xf numFmtId="0" fontId="46" fillId="0" borderId="21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79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0" fontId="28" fillId="0" borderId="27" xfId="0" applyFont="1" applyBorder="1" applyAlignment="1">
      <alignment horizontal="center" vertical="center" wrapText="1"/>
    </xf>
    <xf numFmtId="3" fontId="128" fillId="0" borderId="79" xfId="0" applyNumberFormat="1" applyFont="1" applyBorder="1" applyAlignment="1">
      <alignment horizontal="center" vertical="center"/>
    </xf>
    <xf numFmtId="3" fontId="61" fillId="0" borderId="90" xfId="0" applyNumberFormat="1" applyFont="1" applyBorder="1" applyAlignment="1">
      <alignment horizontal="center"/>
    </xf>
    <xf numFmtId="3" fontId="82" fillId="0" borderId="91" xfId="0" applyNumberFormat="1" applyFont="1" applyBorder="1" applyAlignment="1">
      <alignment horizontal="center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2" xfId="0" applyFont="1" applyBorder="1" applyAlignment="1">
      <alignment horizontal="center" vertical="center" textRotation="255"/>
    </xf>
    <xf numFmtId="0" fontId="82" fillId="0" borderId="23" xfId="0" applyFont="1" applyBorder="1" applyAlignment="1">
      <alignment horizontal="center" vertical="center" textRotation="255"/>
    </xf>
    <xf numFmtId="0" fontId="82" fillId="0" borderId="41" xfId="0" applyFont="1" applyBorder="1" applyAlignment="1">
      <alignment horizontal="center" vertical="center" textRotation="255"/>
    </xf>
    <xf numFmtId="3" fontId="83" fillId="0" borderId="25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83" fillId="0" borderId="90" xfId="0" applyNumberFormat="1" applyFont="1" applyBorder="1" applyAlignment="1">
      <alignment horizontal="center"/>
    </xf>
    <xf numFmtId="3" fontId="61" fillId="0" borderId="37" xfId="0" applyNumberFormat="1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84" xfId="0" applyBorder="1" applyAlignment="1">
      <alignment horizontal="center" vertical="center" wrapText="1"/>
    </xf>
    <xf numFmtId="0" fontId="0" fillId="0" borderId="86" xfId="0" applyBorder="1" applyAlignment="1">
      <alignment horizontal="center" vertical="center" wrapText="1"/>
    </xf>
    <xf numFmtId="3" fontId="83" fillId="0" borderId="92" xfId="0" applyNumberFormat="1" applyFont="1" applyBorder="1" applyAlignment="1">
      <alignment horizontal="center" vertical="center" wrapText="1"/>
    </xf>
    <xf numFmtId="3" fontId="83" fillId="0" borderId="51" xfId="0" applyNumberFormat="1" applyFont="1" applyBorder="1" applyAlignment="1">
      <alignment horizontal="center" vertical="center" wrapText="1"/>
    </xf>
    <xf numFmtId="0" fontId="81" fillId="0" borderId="93" xfId="0" applyFont="1" applyBorder="1" applyAlignment="1">
      <alignment horizontal="center" vertical="center" wrapText="1"/>
    </xf>
    <xf numFmtId="0" fontId="83" fillId="0" borderId="74" xfId="0" applyFont="1" applyBorder="1" applyAlignment="1">
      <alignment horizontal="right"/>
    </xf>
    <xf numFmtId="3" fontId="61" fillId="0" borderId="26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85" xfId="0" applyFont="1" applyBorder="1" applyAlignment="1">
      <alignment horizontal="center"/>
    </xf>
    <xf numFmtId="3" fontId="83" fillId="0" borderId="26" xfId="0" applyNumberFormat="1" applyFont="1" applyBorder="1" applyAlignment="1">
      <alignment horizontal="center" vertical="center" wrapText="1"/>
    </xf>
    <xf numFmtId="0" fontId="83" fillId="0" borderId="72" xfId="0" applyFont="1" applyBorder="1" applyAlignment="1">
      <alignment horizontal="center" vertical="center" wrapText="1"/>
    </xf>
    <xf numFmtId="0" fontId="83" fillId="0" borderId="54" xfId="0" applyFont="1" applyBorder="1" applyAlignment="1">
      <alignment horizontal="center" vertical="center" wrapText="1"/>
    </xf>
    <xf numFmtId="0" fontId="81" fillId="0" borderId="75" xfId="0" applyFont="1" applyBorder="1" applyAlignment="1">
      <alignment horizontal="center" vertical="center" wrapText="1"/>
    </xf>
    <xf numFmtId="0" fontId="57" fillId="0" borderId="42" xfId="0" applyFont="1" applyBorder="1" applyAlignment="1">
      <alignment horizontal="left"/>
    </xf>
    <xf numFmtId="0" fontId="57" fillId="0" borderId="60" xfId="0" applyFont="1" applyBorder="1" applyAlignment="1">
      <alignment horizontal="left"/>
    </xf>
    <xf numFmtId="0" fontId="132" fillId="0" borderId="0" xfId="0" applyFont="1" applyBorder="1" applyAlignment="1">
      <alignment horizontal="right" vertical="top" wrapText="1"/>
    </xf>
    <xf numFmtId="0" fontId="130" fillId="0" borderId="0" xfId="0" applyFont="1" applyBorder="1" applyAlignment="1">
      <alignment horizontal="right" vertical="top" wrapText="1"/>
    </xf>
    <xf numFmtId="0" fontId="131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4" xfId="0" applyFont="1" applyBorder="1" applyAlignment="1">
      <alignment horizontal="center" textRotation="255"/>
    </xf>
    <xf numFmtId="0" fontId="42" fillId="0" borderId="20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3" fontId="61" fillId="0" borderId="44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5" fillId="0" borderId="44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3" fontId="71" fillId="0" borderId="47" xfId="0" applyNumberFormat="1" applyFont="1" applyBorder="1" applyAlignment="1">
      <alignment horizontal="center" vertical="center"/>
    </xf>
    <xf numFmtId="3" fontId="71" fillId="0" borderId="86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5" xfId="0" applyNumberFormat="1" applyFont="1" applyBorder="1" applyAlignment="1">
      <alignment horizontal="center" vertical="center"/>
    </xf>
    <xf numFmtId="3" fontId="57" fillId="0" borderId="10" xfId="0" applyNumberFormat="1" applyFont="1" applyBorder="1" applyAlignment="1">
      <alignment horizontal="center" vertical="center"/>
    </xf>
    <xf numFmtId="3" fontId="57" fillId="0" borderId="25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0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54" fillId="0" borderId="12" xfId="0" applyFont="1" applyBorder="1" applyAlignment="1">
      <alignment horizontal="center" vertical="center"/>
    </xf>
    <xf numFmtId="0" fontId="54" fillId="0" borderId="12" xfId="0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/>
    </xf>
    <xf numFmtId="0" fontId="47" fillId="0" borderId="25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44" fillId="0" borderId="0" xfId="0" applyFont="1" applyAlignment="1">
      <alignment horizontal="right" vertical="center"/>
    </xf>
    <xf numFmtId="0" fontId="149" fillId="0" borderId="0" xfId="0" applyFont="1" applyAlignment="1">
      <alignment horizontal="right" vertical="center"/>
    </xf>
    <xf numFmtId="0" fontId="47" fillId="0" borderId="26" xfId="0" applyFont="1" applyBorder="1" applyAlignment="1">
      <alignment horizontal="center"/>
    </xf>
    <xf numFmtId="0" fontId="47" fillId="0" borderId="100" xfId="0" applyFont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100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textRotation="255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147" fillId="0" borderId="0" xfId="0" applyFont="1" applyBorder="1" applyAlignment="1">
      <alignment horizontal="left" wrapText="1"/>
    </xf>
    <xf numFmtId="0" fontId="147" fillId="0" borderId="0" xfId="0" applyFont="1" applyBorder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1" xfId="72" applyFont="1" applyBorder="1" applyAlignment="1">
      <alignment horizontal="center"/>
    </xf>
    <xf numFmtId="0" fontId="47" fillId="0" borderId="82" xfId="72" applyFont="1" applyBorder="1" applyAlignment="1">
      <alignment horizontal="center" wrapText="1"/>
    </xf>
    <xf numFmtId="0" fontId="47" fillId="0" borderId="21" xfId="72" applyFont="1" applyBorder="1" applyAlignment="1">
      <alignment horizontal="center" vertical="center"/>
    </xf>
    <xf numFmtId="0" fontId="47" fillId="0" borderId="21" xfId="72" applyFont="1" applyBorder="1" applyAlignment="1">
      <alignment horizontal="center"/>
    </xf>
    <xf numFmtId="0" fontId="47" fillId="0" borderId="74" xfId="72" applyFont="1" applyBorder="1" applyAlignment="1">
      <alignment horizontal="center"/>
    </xf>
    <xf numFmtId="0" fontId="47" fillId="0" borderId="75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1" xfId="72" applyFont="1" applyBorder="1" applyAlignment="1">
      <alignment horizontal="center"/>
    </xf>
    <xf numFmtId="0" fontId="91" fillId="0" borderId="82" xfId="72" applyFont="1" applyBorder="1" applyAlignment="1">
      <alignment horizontal="center" wrapText="1"/>
    </xf>
    <xf numFmtId="0" fontId="91" fillId="0" borderId="21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39" xfId="72" applyFont="1" applyBorder="1" applyAlignment="1">
      <alignment horizontal="center"/>
    </xf>
    <xf numFmtId="0" fontId="91" fillId="0" borderId="77" xfId="72" applyFont="1" applyBorder="1" applyAlignment="1">
      <alignment horizontal="center"/>
    </xf>
    <xf numFmtId="0" fontId="91" fillId="0" borderId="82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1" xfId="72" applyFont="1" applyBorder="1" applyAlignment="1">
      <alignment horizontal="center"/>
    </xf>
    <xf numFmtId="0" fontId="51" fillId="0" borderId="21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22" xfId="77" applyFont="1" applyBorder="1" applyAlignment="1">
      <alignment horizontal="center" vertical="center" wrapText="1"/>
    </xf>
    <xf numFmtId="0" fontId="51" fillId="0" borderId="41" xfId="77" applyFont="1" applyBorder="1" applyAlignment="1">
      <alignment horizontal="center" vertical="center" wrapText="1"/>
    </xf>
    <xf numFmtId="0" fontId="26" fillId="0" borderId="22" xfId="77" applyFont="1" applyBorder="1" applyAlignment="1">
      <alignment horizontal="center" vertical="center" wrapText="1"/>
    </xf>
    <xf numFmtId="0" fontId="26" fillId="0" borderId="41" xfId="77" applyFont="1" applyBorder="1" applyAlignment="1">
      <alignment horizontal="center" vertical="center" wrapText="1"/>
    </xf>
    <xf numFmtId="0" fontId="51" fillId="0" borderId="77" xfId="77" applyFont="1" applyBorder="1" applyAlignment="1">
      <alignment horizontal="center"/>
    </xf>
    <xf numFmtId="0" fontId="51" fillId="0" borderId="82" xfId="77" applyFont="1" applyBorder="1" applyAlignment="1">
      <alignment horizontal="center"/>
    </xf>
    <xf numFmtId="0" fontId="51" fillId="0" borderId="0" xfId="77" applyFont="1" applyAlignment="1">
      <alignment horizontal="center"/>
    </xf>
    <xf numFmtId="0" fontId="51" fillId="0" borderId="74" xfId="77" applyFont="1" applyBorder="1" applyAlignment="1">
      <alignment horizontal="right"/>
    </xf>
    <xf numFmtId="0" fontId="51" fillId="0" borderId="21" xfId="77" applyFont="1" applyBorder="1" applyAlignment="1">
      <alignment horizontal="center" vertical="center" textRotation="180"/>
    </xf>
    <xf numFmtId="0" fontId="20" fillId="0" borderId="21" xfId="77" applyFont="1" applyBorder="1" applyAlignment="1">
      <alignment horizontal="center" vertical="center" textRotation="180"/>
    </xf>
    <xf numFmtId="0" fontId="51" fillId="0" borderId="22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 vertical="center"/>
    </xf>
    <xf numFmtId="0" fontId="51" fillId="0" borderId="38" xfId="77" applyFont="1" applyBorder="1" applyAlignment="1">
      <alignment horizontal="center" vertical="center"/>
    </xf>
    <xf numFmtId="0" fontId="51" fillId="0" borderId="73" xfId="77" applyFont="1" applyBorder="1" applyAlignment="1">
      <alignment horizontal="center" vertical="center"/>
    </xf>
    <xf numFmtId="0" fontId="51" fillId="0" borderId="21" xfId="77" applyFont="1" applyBorder="1" applyAlignment="1">
      <alignment horizontal="center" vertical="center" textRotation="178"/>
    </xf>
    <xf numFmtId="0" fontId="51" fillId="0" borderId="21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V58"/>
  <sheetViews>
    <sheetView zoomScale="120" workbookViewId="0">
      <selection sqref="A1:I1"/>
    </sheetView>
  </sheetViews>
  <sheetFormatPr defaultColWidth="9.140625" defaultRowHeight="11.25" x14ac:dyDescent="0.2"/>
  <cols>
    <col min="1" max="1" width="3.85546875" style="97" customWidth="1"/>
    <col min="2" max="2" width="36.28515625" style="97" customWidth="1"/>
    <col min="3" max="3" width="13.28515625" style="98" customWidth="1"/>
    <col min="4" max="4" width="11.140625" style="98" customWidth="1"/>
    <col min="5" max="5" width="13.42578125" style="98" customWidth="1"/>
    <col min="6" max="6" width="38.85546875" style="98" customWidth="1"/>
    <col min="7" max="8" width="12" style="98" customWidth="1"/>
    <col min="9" max="9" width="14" style="98" customWidth="1"/>
    <col min="10" max="12" width="0" style="97" hidden="1" customWidth="1"/>
    <col min="13" max="22" width="9.140625" style="97"/>
    <col min="23" max="16384" width="9.140625" style="8"/>
  </cols>
  <sheetData>
    <row r="1" spans="1:22" ht="12.75" customHeight="1" x14ac:dyDescent="0.2">
      <c r="A1" s="1431" t="s">
        <v>1275</v>
      </c>
      <c r="B1" s="1431"/>
      <c r="C1" s="1431"/>
      <c r="D1" s="1431"/>
      <c r="E1" s="1431"/>
      <c r="F1" s="1431"/>
      <c r="G1" s="1431"/>
      <c r="H1" s="1431"/>
      <c r="I1" s="1431"/>
    </row>
    <row r="2" spans="1:22" ht="20.25" x14ac:dyDescent="0.3">
      <c r="B2" s="531"/>
      <c r="I2" s="99"/>
    </row>
    <row r="3" spans="1:22" s="74" customFormat="1" x14ac:dyDescent="0.2">
      <c r="A3" s="100"/>
      <c r="B3" s="1435" t="s">
        <v>51</v>
      </c>
      <c r="C3" s="1435"/>
      <c r="D3" s="1435"/>
      <c r="E3" s="1435"/>
      <c r="F3" s="1435"/>
      <c r="G3" s="1435"/>
      <c r="H3" s="1435"/>
      <c r="I3" s="1435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</row>
    <row r="4" spans="1:22" s="74" customFormat="1" x14ac:dyDescent="0.2">
      <c r="A4" s="100"/>
      <c r="B4" s="1437" t="s">
        <v>1016</v>
      </c>
      <c r="C4" s="1437"/>
      <c r="D4" s="1437"/>
      <c r="E4" s="1437"/>
      <c r="F4" s="1437"/>
      <c r="G4" s="1437"/>
      <c r="H4" s="1437"/>
      <c r="I4" s="1437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</row>
    <row r="5" spans="1:22" s="74" customFormat="1" x14ac:dyDescent="0.2">
      <c r="A5" s="100"/>
      <c r="B5" s="1436" t="s">
        <v>249</v>
      </c>
      <c r="C5" s="1436"/>
      <c r="D5" s="1436"/>
      <c r="E5" s="1436"/>
      <c r="F5" s="1436"/>
      <c r="G5" s="1436"/>
      <c r="H5" s="1436"/>
      <c r="I5" s="1436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</row>
    <row r="6" spans="1:22" s="74" customFormat="1" ht="12.75" customHeight="1" x14ac:dyDescent="0.2">
      <c r="A6" s="1441" t="s">
        <v>53</v>
      </c>
      <c r="B6" s="1442" t="s">
        <v>54</v>
      </c>
      <c r="C6" s="1443" t="s">
        <v>55</v>
      </c>
      <c r="D6" s="1443"/>
      <c r="E6" s="1444"/>
      <c r="F6" s="1445" t="s">
        <v>56</v>
      </c>
      <c r="G6" s="1438" t="s">
        <v>57</v>
      </c>
      <c r="H6" s="1439"/>
      <c r="I6" s="1440"/>
      <c r="J6" s="100"/>
      <c r="K6" s="100"/>
      <c r="L6" s="100"/>
      <c r="M6" s="100"/>
      <c r="N6" s="100"/>
      <c r="O6" s="100"/>
      <c r="P6" s="100"/>
    </row>
    <row r="7" spans="1:22" s="74" customFormat="1" ht="12.75" customHeight="1" x14ac:dyDescent="0.2">
      <c r="A7" s="1441"/>
      <c r="B7" s="1442"/>
      <c r="C7" s="1432" t="s">
        <v>1012</v>
      </c>
      <c r="D7" s="1432"/>
      <c r="E7" s="1433"/>
      <c r="F7" s="1446"/>
      <c r="G7" s="1432" t="s">
        <v>1012</v>
      </c>
      <c r="H7" s="1432"/>
      <c r="I7" s="1434"/>
      <c r="J7" s="100"/>
      <c r="K7" s="100"/>
      <c r="L7" s="100"/>
      <c r="M7" s="100"/>
      <c r="N7" s="100"/>
      <c r="O7" s="100"/>
      <c r="P7" s="100"/>
    </row>
    <row r="8" spans="1:22" s="75" customFormat="1" ht="36.6" customHeight="1" x14ac:dyDescent="0.2">
      <c r="A8" s="1441"/>
      <c r="B8" s="101" t="s">
        <v>58</v>
      </c>
      <c r="C8" s="82" t="s">
        <v>59</v>
      </c>
      <c r="D8" s="82" t="s">
        <v>60</v>
      </c>
      <c r="E8" s="102" t="s">
        <v>61</v>
      </c>
      <c r="F8" s="103" t="s">
        <v>62</v>
      </c>
      <c r="G8" s="82" t="s">
        <v>59</v>
      </c>
      <c r="H8" s="82" t="s">
        <v>60</v>
      </c>
      <c r="I8" s="82" t="s">
        <v>61</v>
      </c>
      <c r="J8" s="127"/>
      <c r="K8" s="127"/>
      <c r="L8" s="127"/>
      <c r="M8" s="127"/>
      <c r="N8" s="127"/>
      <c r="O8" s="127"/>
      <c r="P8" s="127"/>
    </row>
    <row r="9" spans="1:22" ht="11.45" customHeight="1" x14ac:dyDescent="0.2">
      <c r="A9" s="1309">
        <v>1</v>
      </c>
      <c r="B9" s="105" t="s">
        <v>22</v>
      </c>
      <c r="C9" s="106"/>
      <c r="D9" s="106"/>
      <c r="E9" s="106"/>
      <c r="F9" s="85" t="s">
        <v>23</v>
      </c>
      <c r="G9" s="106"/>
      <c r="H9" s="106"/>
      <c r="I9" s="279"/>
      <c r="J9" s="120"/>
      <c r="Q9" s="8"/>
      <c r="R9" s="8"/>
      <c r="S9" s="8"/>
      <c r="T9" s="8"/>
      <c r="U9" s="8"/>
      <c r="V9" s="8"/>
    </row>
    <row r="10" spans="1:22" x14ac:dyDescent="0.2">
      <c r="A10" s="1310">
        <f t="shared" ref="A10:A56" si="0">A9+1</f>
        <v>2</v>
      </c>
      <c r="B10" s="107" t="s">
        <v>179</v>
      </c>
      <c r="C10" s="158"/>
      <c r="D10" s="158"/>
      <c r="E10" s="152"/>
      <c r="F10" s="314" t="s">
        <v>197</v>
      </c>
      <c r="G10" s="156">
        <f>'pü.mérleg Önkorm.'!G10+'pü.mérleg Hivatal'!G12+'püm. GAMESZ. '!G12+'püm-TASZII.'!G12+püm.Brunszvik!G12+'püm Festetics'!G12</f>
        <v>616039</v>
      </c>
      <c r="H10" s="156">
        <f>'pü.mérleg Önkorm.'!H10+'pü.mérleg Hivatal'!H12+'püm. GAMESZ. '!H12+'püm-TASZII.'!H12+püm.Brunszvik!H12+'püm Festetics'!H12</f>
        <v>275562</v>
      </c>
      <c r="I10" s="515">
        <f>SUM(G10:H10)</f>
        <v>891601</v>
      </c>
      <c r="J10" s="109" t="e">
        <f>'pü.mérleg Önkorm.'!#REF!+'pü.mérleg Hivatal'!#REF!+'püm. GAMESZ. '!#REF!+püm.Brunszvik!#REF!+'püm-TASZII.'!#REF!</f>
        <v>#REF!</v>
      </c>
      <c r="K10" s="98" t="e">
        <f>'pü.mérleg Önkorm.'!#REF!+'pü.mérleg Hivatal'!#REF!+'püm. GAMESZ. '!#REF!++'püm-TASZII.'!#REF!+püm.Brunszvik!#REF!</f>
        <v>#REF!</v>
      </c>
      <c r="L10" s="98" t="e">
        <f>'pü.mérleg Önkorm.'!#REF!+'pü.mérleg Hivatal'!#REF!+'püm. GAMESZ. '!#REF!+püm.Brunszvik!#REF!+'püm-TASZII.'!#REF!</f>
        <v>#REF!</v>
      </c>
      <c r="N10" s="98"/>
      <c r="Q10" s="8"/>
      <c r="R10" s="8"/>
      <c r="S10" s="8"/>
      <c r="T10" s="8"/>
      <c r="U10" s="8"/>
      <c r="V10" s="8"/>
    </row>
    <row r="11" spans="1:22" x14ac:dyDescent="0.2">
      <c r="A11" s="1310">
        <f t="shared" si="0"/>
        <v>3</v>
      </c>
      <c r="B11" s="107" t="s">
        <v>174</v>
      </c>
      <c r="C11" s="154">
        <f>'tám, végl. pe.átv  '!C11+'tám, végl. pe.átv  '!C19+'tám, végl. pe.átv  '!C20+'tám, végl. pe.átv  '!C18</f>
        <v>604675</v>
      </c>
      <c r="D11" s="154">
        <f>'tám, végl. pe.átv  '!D11+'tám, végl. pe.átv  '!D19+'tám, végl. pe.átv  '!D20+'tám, végl. pe.átv  '!D18</f>
        <v>105325</v>
      </c>
      <c r="E11" s="154">
        <f>'tám, végl. pe.átv  '!E11+'tám, végl. pe.átv  '!E19+'tám, végl. pe.átv  '!E20+'tám, végl. pe.átv  '!E18</f>
        <v>710000</v>
      </c>
      <c r="F11" s="484" t="s">
        <v>198</v>
      </c>
      <c r="G11" s="156">
        <f>'pü.mérleg Önkorm.'!G11+'pü.mérleg Hivatal'!G13+'püm. GAMESZ. '!G13+püm.Brunszvik!G13+'püm-TASZII.'!G13+'püm Festetics'!G13</f>
        <v>105656</v>
      </c>
      <c r="H11" s="156">
        <f>'pü.mérleg Önkorm.'!H11+'pü.mérleg Hivatal'!H13+'püm. GAMESZ. '!H13+püm.Brunszvik!H13+'püm-TASZII.'!H13+'püm Festetics'!H13</f>
        <v>56914</v>
      </c>
      <c r="I11" s="296">
        <f>SUM(G11:H11)</f>
        <v>162570</v>
      </c>
      <c r="J11" s="98" t="e">
        <f>'pü.mérleg Önkorm.'!#REF!+'pü.mérleg Hivatal'!#REF!+'püm. GAMESZ. '!#REF!+püm.Brunszvik!#REF!+'püm-TASZII.'!#REF!</f>
        <v>#REF!</v>
      </c>
      <c r="K11" s="98" t="e">
        <f>'pü.mérleg Önkorm.'!#REF!+'pü.mérleg Hivatal'!#REF!+'püm. GAMESZ. '!#REF!+püm.Brunszvik!#REF!+'püm-TASZII.'!#REF!</f>
        <v>#REF!</v>
      </c>
      <c r="L11" s="98" t="e">
        <f>'pü.mérleg Önkorm.'!#REF!+'pü.mérleg Hivatal'!#REF!+'püm. GAMESZ. '!#REF!+püm.Brunszvik!#REF!+'püm-TASZII.'!#REF!</f>
        <v>#REF!</v>
      </c>
      <c r="N11" s="98"/>
      <c r="Q11" s="8"/>
      <c r="R11" s="8"/>
      <c r="S11" s="8"/>
      <c r="T11" s="8"/>
      <c r="U11" s="8"/>
      <c r="V11" s="8"/>
    </row>
    <row r="12" spans="1:22" x14ac:dyDescent="0.2">
      <c r="A12" s="1310">
        <f t="shared" si="0"/>
        <v>4</v>
      </c>
      <c r="B12" s="107" t="s">
        <v>172</v>
      </c>
      <c r="C12" s="154">
        <f>'pü.mérleg Önkorm.'!C12</f>
        <v>0</v>
      </c>
      <c r="D12" s="154">
        <f>'pü.mérleg Önkorm.'!D12</f>
        <v>0</v>
      </c>
      <c r="E12" s="154">
        <f>'pü.mérleg Önkorm.'!E12</f>
        <v>0</v>
      </c>
      <c r="F12" s="314" t="s">
        <v>199</v>
      </c>
      <c r="G12" s="156">
        <f>'pü.mérleg Önkorm.'!G12+'pü.mérleg Hivatal'!G14+'püm. GAMESZ. '!G14+püm.Brunszvik!G14+'püm-TASZII.'!G14+'püm Festetics'!G14</f>
        <v>898946</v>
      </c>
      <c r="H12" s="156">
        <f>'pü.mérleg Önkorm.'!H12+'pü.mérleg Hivatal'!H14+'püm. GAMESZ. '!H14+püm.Brunszvik!H14+'püm-TASZII.'!H14+'püm Festetics'!H14</f>
        <v>386698</v>
      </c>
      <c r="I12" s="296">
        <f>SUM(G12:H12)</f>
        <v>1285644</v>
      </c>
      <c r="J12" s="98" t="e">
        <f>'pü.mérleg Önkorm.'!#REF!+'pü.mérleg Hivatal'!#REF!+'püm. GAMESZ. '!#REF!+püm.Brunszvik!#REF!+'püm-TASZII.'!#REF!</f>
        <v>#REF!</v>
      </c>
      <c r="K12" s="98" t="e">
        <f>'pü.mérleg Önkorm.'!#REF!+'pü.mérleg Hivatal'!#REF!+'püm. GAMESZ. '!#REF!+püm.Brunszvik!#REF!+'püm-TASZII.'!#REF!</f>
        <v>#REF!</v>
      </c>
      <c r="L12" s="98" t="e">
        <f>'pü.mérleg Önkorm.'!#REF!+'pü.mérleg Hivatal'!#REF!+'püm. GAMESZ. '!#REF!+püm.Brunszvik!#REF!+'püm-TASZII.'!#REF!</f>
        <v>#REF!</v>
      </c>
      <c r="N12" s="98"/>
      <c r="Q12" s="8"/>
      <c r="R12" s="8"/>
      <c r="S12" s="8"/>
      <c r="T12" s="8"/>
      <c r="U12" s="8"/>
      <c r="V12" s="8"/>
    </row>
    <row r="13" spans="1:22" ht="12" customHeight="1" x14ac:dyDescent="0.2">
      <c r="A13" s="1310">
        <f t="shared" si="0"/>
        <v>5</v>
      </c>
      <c r="B13" s="330" t="s">
        <v>1204</v>
      </c>
      <c r="C13" s="154">
        <f>'tám, végl. pe.átv  '!C45+'tám, végl. pe.átv  '!C59+'tám, végl. pe.átv  '!C65+'tám, végl. pe.átv  '!C83</f>
        <v>91459</v>
      </c>
      <c r="D13" s="154">
        <f>'tám, végl. pe.átv  '!D45+'tám, végl. pe.átv  '!D59+'tám, végl. pe.átv  '!D65+'tám, végl. pe.átv  '!D83+'tám, végl. pe.átv  '!D70</f>
        <v>3378</v>
      </c>
      <c r="E13" s="154">
        <f>'tám, végl. pe.átv  '!E45+'tám, végl. pe.átv  '!E59+'tám, végl. pe.átv  '!E65+'tám, végl. pe.átv  '!E83+'tám, végl. pe.átv  '!E70</f>
        <v>94837</v>
      </c>
      <c r="F13" s="314"/>
      <c r="G13" s="154"/>
      <c r="H13" s="154"/>
      <c r="I13" s="515"/>
      <c r="J13" s="120"/>
      <c r="O13" s="120"/>
      <c r="Q13" s="8"/>
      <c r="R13" s="8"/>
      <c r="S13" s="8"/>
      <c r="T13" s="8"/>
      <c r="U13" s="8"/>
      <c r="V13" s="8"/>
    </row>
    <row r="14" spans="1:22" x14ac:dyDescent="0.2">
      <c r="A14" s="1310">
        <f t="shared" si="0"/>
        <v>6</v>
      </c>
      <c r="B14" s="107" t="s">
        <v>777</v>
      </c>
      <c r="C14" s="154"/>
      <c r="D14" s="154"/>
      <c r="E14" s="156"/>
      <c r="F14" s="314" t="s">
        <v>200</v>
      </c>
      <c r="G14" s="156">
        <f>'pü.mérleg Önkorm.'!G14+'pü.mérleg Hivatal'!G16</f>
        <v>2300</v>
      </c>
      <c r="H14" s="156">
        <f>'pü.mérleg Önkorm.'!H14+'pü.mérleg Hivatal'!H16</f>
        <v>14009</v>
      </c>
      <c r="I14" s="296">
        <f>'pü.mérleg Önkorm.'!I14+'pü.mérleg Hivatal'!I16</f>
        <v>16309</v>
      </c>
      <c r="J14" s="98" t="e">
        <f>'pü.mérleg Önkorm.'!#REF!+'pü.mérleg Hivatal'!#REF!</f>
        <v>#REF!</v>
      </c>
      <c r="K14" s="98" t="e">
        <f>'pü.mérleg Önkorm.'!#REF!+'pü.mérleg Hivatal'!#REF!</f>
        <v>#REF!</v>
      </c>
      <c r="L14" s="98" t="e">
        <f>'pü.mérleg Önkorm.'!#REF!+'pü.mérleg Hivatal'!#REF!</f>
        <v>#REF!</v>
      </c>
      <c r="Q14" s="8"/>
      <c r="R14" s="8"/>
      <c r="S14" s="8"/>
      <c r="T14" s="8"/>
      <c r="U14" s="8"/>
      <c r="V14" s="8"/>
    </row>
    <row r="15" spans="1:22" x14ac:dyDescent="0.2">
      <c r="A15" s="1310">
        <f t="shared" si="0"/>
        <v>7</v>
      </c>
      <c r="B15" s="107" t="s">
        <v>776</v>
      </c>
      <c r="C15" s="154">
        <f>'pü.mérleg Önkorm.'!C15</f>
        <v>0</v>
      </c>
      <c r="D15" s="154">
        <f>'pü.mérleg Önkorm.'!D15</f>
        <v>0</v>
      </c>
      <c r="E15" s="154">
        <f>'pü.mérleg Önkorm.'!E15</f>
        <v>0</v>
      </c>
      <c r="F15" s="314"/>
      <c r="G15" s="156"/>
      <c r="H15" s="156"/>
      <c r="I15" s="296"/>
      <c r="J15" s="98"/>
      <c r="K15" s="98"/>
      <c r="L15" s="98"/>
      <c r="Q15" s="8"/>
      <c r="R15" s="8"/>
      <c r="S15" s="8"/>
      <c r="T15" s="8"/>
      <c r="U15" s="8"/>
      <c r="V15" s="8"/>
    </row>
    <row r="16" spans="1:22" x14ac:dyDescent="0.2">
      <c r="A16" s="1310">
        <f t="shared" si="0"/>
        <v>8</v>
      </c>
      <c r="B16" s="576" t="s">
        <v>1205</v>
      </c>
      <c r="C16" s="154">
        <f>'pü.mérleg Önkorm.'!C16+'pü.mérleg Hivatal'!C16+'püm. GAMESZ. '!C16+püm.Brunszvik!C16+'püm Festetics'!C16+'püm-TASZII.'!C16</f>
        <v>940275</v>
      </c>
      <c r="D16" s="154">
        <f>'pü.mérleg Önkorm.'!D16+'pü.mérleg Hivatal'!D16+'püm. GAMESZ. '!D16+püm.Brunszvik!D16+'püm Festetics'!D16+'püm-TASZII.'!D16</f>
        <v>0</v>
      </c>
      <c r="E16" s="154">
        <f>'pü.mérleg Önkorm.'!E16+'pü.mérleg Hivatal'!E16+'püm. GAMESZ. '!E16+püm.Brunszvik!E16+'püm Festetics'!E16+'püm-TASZII.'!E16</f>
        <v>940275</v>
      </c>
      <c r="F16" s="314" t="s">
        <v>201</v>
      </c>
      <c r="G16" s="156"/>
      <c r="H16" s="156"/>
      <c r="I16" s="515"/>
      <c r="J16" s="120"/>
      <c r="Q16" s="8"/>
      <c r="R16" s="8"/>
      <c r="S16" s="8"/>
      <c r="T16" s="8"/>
      <c r="U16" s="8"/>
      <c r="V16" s="8"/>
    </row>
    <row r="17" spans="1:22" x14ac:dyDescent="0.2">
      <c r="A17" s="1310">
        <f t="shared" si="0"/>
        <v>9</v>
      </c>
      <c r="B17" s="107" t="s">
        <v>175</v>
      </c>
      <c r="C17" s="154">
        <f>'pü.mérleg Önkorm.'!C17+'püm. GAMESZ. '!C18+püm.Brunszvik!C18+'püm-TASZII.'!C18+'pü.mérleg Hivatal'!C17+püm.Brunszvik!C18</f>
        <v>269829</v>
      </c>
      <c r="D17" s="154">
        <f>'pü.mérleg Önkorm.'!D17+'püm. GAMESZ. '!D18+püm.Brunszvik!D18+'püm-TASZII.'!D18+'pü.mérleg Hivatal'!D17+püm.Brunszvik!D18</f>
        <v>506800</v>
      </c>
      <c r="E17" s="156">
        <f>SUM(C17:D17)</f>
        <v>776629</v>
      </c>
      <c r="F17" s="314" t="s">
        <v>202</v>
      </c>
      <c r="G17" s="156">
        <f>'pü.mérleg Önkorm.'!G17+'pü.mérleg Hivatal'!G18+'püm-TASZII.'!G18</f>
        <v>1751</v>
      </c>
      <c r="H17" s="156">
        <f>'pü.mérleg Önkorm.'!H17+'pü.mérleg Hivatal'!H18</f>
        <v>57802</v>
      </c>
      <c r="I17" s="296">
        <f>'pü.mérleg Önkorm.'!I17+'pü.mérleg Hivatal'!I18</f>
        <v>59553</v>
      </c>
      <c r="J17" s="152">
        <f>'pü.mérleg Önkorm.'!J17+'pü.mérleg Hivatal'!J18</f>
        <v>0</v>
      </c>
      <c r="K17" s="152">
        <f>'pü.mérleg Önkorm.'!K17+'pü.mérleg Hivatal'!K18</f>
        <v>0</v>
      </c>
      <c r="L17" s="152">
        <f>'pü.mérleg Önkorm.'!L17+'pü.mérleg Hivatal'!L18</f>
        <v>0</v>
      </c>
      <c r="Q17" s="8"/>
      <c r="R17" s="8"/>
      <c r="S17" s="8"/>
      <c r="T17" s="8"/>
      <c r="U17" s="8"/>
      <c r="V17" s="8"/>
    </row>
    <row r="18" spans="1:22" x14ac:dyDescent="0.2">
      <c r="A18" s="1310">
        <f t="shared" si="0"/>
        <v>10</v>
      </c>
      <c r="B18" s="110" t="s">
        <v>37</v>
      </c>
      <c r="C18" s="154">
        <f>'pü.mérleg Önkorm.'!C18+'püm. GAMESZ. '!C19+püm.Brunszvik!C19+'püm-TASZII.'!C19+'pü.mérleg Hivatal'!C18+püm.Brunszvik!C19</f>
        <v>0</v>
      </c>
      <c r="D18" s="665"/>
      <c r="E18" s="665"/>
      <c r="F18" s="314" t="s">
        <v>203</v>
      </c>
      <c r="G18" s="156">
        <f>'pü.mérleg Önkorm.'!G18+'pü.mérleg Hivatal'!G19+'püm-TASZII.'!G19</f>
        <v>41926</v>
      </c>
      <c r="H18" s="156">
        <f>'pü.mérleg Önkorm.'!H18+'pü.mérleg Hivatal'!H19+'püm-TASZII.'!H19</f>
        <v>85635</v>
      </c>
      <c r="I18" s="156">
        <f>'pü.mérleg Önkorm.'!I18+'pü.mérleg Hivatal'!I19+'püm-TASZII.'!I19</f>
        <v>127561</v>
      </c>
      <c r="J18" s="98" t="e">
        <f>'pü.mérleg Önkorm.'!#REF!</f>
        <v>#REF!</v>
      </c>
      <c r="K18" s="98" t="e">
        <f>'pü.mérleg Önkorm.'!#REF!</f>
        <v>#REF!</v>
      </c>
      <c r="L18" s="98" t="e">
        <f>'pü.mérleg Önkorm.'!#REF!</f>
        <v>#REF!</v>
      </c>
      <c r="M18" s="124"/>
      <c r="Q18" s="8"/>
      <c r="R18" s="8"/>
      <c r="S18" s="8"/>
      <c r="T18" s="8"/>
      <c r="U18" s="8"/>
      <c r="V18" s="8"/>
    </row>
    <row r="19" spans="1:22" x14ac:dyDescent="0.2">
      <c r="A19" s="1310">
        <f t="shared" si="0"/>
        <v>11</v>
      </c>
      <c r="B19" s="110"/>
      <c r="C19" s="154"/>
      <c r="D19" s="665"/>
      <c r="E19" s="665"/>
      <c r="F19" s="314" t="s">
        <v>204</v>
      </c>
      <c r="G19" s="156">
        <f>'pü.mérleg Önkorm.'!G19+'pü.mérleg Hivatal'!G20+'püm. GAMESZ. '!G20+püm.Brunszvik!G20+'püm Festetics'!G20+'püm-TASZII.'!G20</f>
        <v>139055</v>
      </c>
      <c r="H19" s="156">
        <f>'pü.mérleg Önkorm.'!H19+'pü.mérleg Hivatal'!H20+'püm. GAMESZ. '!H20+püm.Brunszvik!H20+'püm Festetics'!H20+'püm-TASZII.'!H20</f>
        <v>0</v>
      </c>
      <c r="I19" s="156">
        <f>'pü.mérleg Önkorm.'!I19+'pü.mérleg Hivatal'!I20+'püm. GAMESZ. '!I20+püm.Brunszvik!I20+'püm Festetics'!I20+'püm-TASZII.'!I20</f>
        <v>139055</v>
      </c>
      <c r="J19" s="73">
        <f>'pü.mérleg Önkorm.'!J19+'pü.mérleg Hivatal'!J20+'püm. GAMESZ. '!J20+püm.Brunszvik!J20+'püm Festetics'!J20+'püm-TASZII.'!J20</f>
        <v>0</v>
      </c>
      <c r="K19" s="73">
        <f>'pü.mérleg Önkorm.'!K19+'pü.mérleg Hivatal'!K20+'püm. GAMESZ. '!K20+püm.Brunszvik!K20+'püm Festetics'!K20+'püm-TASZII.'!K20</f>
        <v>0</v>
      </c>
      <c r="L19" s="73">
        <f>'pü.mérleg Önkorm.'!L19+'pü.mérleg Hivatal'!L20+'püm. GAMESZ. '!L20+püm.Brunszvik!L20+'püm Festetics'!L20+'püm-TASZII.'!L20</f>
        <v>0</v>
      </c>
      <c r="M19" s="124"/>
      <c r="Q19" s="8"/>
      <c r="R19" s="8"/>
      <c r="S19" s="8"/>
      <c r="T19" s="8"/>
      <c r="U19" s="8"/>
      <c r="V19" s="8"/>
    </row>
    <row r="20" spans="1:22" x14ac:dyDescent="0.2">
      <c r="A20" s="1310">
        <f t="shared" si="0"/>
        <v>12</v>
      </c>
      <c r="B20" s="70" t="s">
        <v>176</v>
      </c>
      <c r="C20" s="154">
        <f>'pü.mérleg Önkorm.'!C20+'pü.mérleg Hivatal'!C20+'püm. GAMESZ. '!C20+püm.Brunszvik!C20+'püm-TASZII.'!C20+'püm Festetics'!C20</f>
        <v>152907</v>
      </c>
      <c r="D20" s="154">
        <f>'pü.mérleg Önkorm.'!D20+'pü.mérleg Hivatal'!D20+'püm. GAMESZ. '!D20+püm.Brunszvik!D20+'püm-TASZII.'!D20+'püm Festetics'!D20</f>
        <v>222707</v>
      </c>
      <c r="E20" s="154">
        <f>SUM(C20:D20)</f>
        <v>375614</v>
      </c>
      <c r="F20" s="314" t="s">
        <v>205</v>
      </c>
      <c r="G20" s="156">
        <f>'pü.mérleg Önkorm.'!G20</f>
        <v>136708</v>
      </c>
      <c r="H20" s="156">
        <f>'pü.mérleg Önkorm.'!H20</f>
        <v>15765</v>
      </c>
      <c r="I20" s="515">
        <f>SUM(G20:H20)</f>
        <v>152473</v>
      </c>
      <c r="J20" s="120"/>
      <c r="Q20" s="8"/>
      <c r="R20" s="8"/>
      <c r="S20" s="8"/>
      <c r="T20" s="8"/>
      <c r="U20" s="8"/>
      <c r="V20" s="8"/>
    </row>
    <row r="21" spans="1:22" x14ac:dyDescent="0.2">
      <c r="A21" s="1310">
        <f t="shared" si="0"/>
        <v>13</v>
      </c>
      <c r="C21" s="665"/>
      <c r="D21" s="665"/>
      <c r="E21" s="665"/>
      <c r="F21" s="314" t="s">
        <v>206</v>
      </c>
      <c r="G21" s="156">
        <f>'pü.mérleg Önkorm.'!G21</f>
        <v>120725</v>
      </c>
      <c r="H21" s="156">
        <f>'pü.mérleg Önkorm.'!H21</f>
        <v>7261</v>
      </c>
      <c r="I21" s="515">
        <f>SUM(G21:H21)</f>
        <v>127986</v>
      </c>
      <c r="J21" s="120"/>
      <c r="Q21" s="8"/>
      <c r="R21" s="8"/>
      <c r="S21" s="8"/>
      <c r="T21" s="8"/>
      <c r="U21" s="8"/>
      <c r="V21" s="8"/>
    </row>
    <row r="22" spans="1:22" s="76" customFormat="1" x14ac:dyDescent="0.2">
      <c r="A22" s="1310">
        <f t="shared" si="0"/>
        <v>14</v>
      </c>
      <c r="B22" s="70" t="s">
        <v>178</v>
      </c>
      <c r="C22" s="665"/>
      <c r="D22" s="665"/>
      <c r="E22" s="665"/>
      <c r="F22" s="350"/>
      <c r="G22" s="156"/>
      <c r="H22" s="156"/>
      <c r="I22" s="296"/>
      <c r="J22" s="366"/>
      <c r="K22" s="128"/>
      <c r="L22" s="128"/>
      <c r="M22" s="128"/>
      <c r="N22" s="128"/>
      <c r="O22" s="128"/>
      <c r="P22" s="128"/>
    </row>
    <row r="23" spans="1:22" s="76" customFormat="1" x14ac:dyDescent="0.2">
      <c r="A23" s="1310">
        <f t="shared" si="0"/>
        <v>15</v>
      </c>
      <c r="B23" s="70" t="s">
        <v>177</v>
      </c>
      <c r="C23" s="665"/>
      <c r="D23" s="665"/>
      <c r="E23" s="665"/>
      <c r="F23" s="350"/>
      <c r="G23" s="156"/>
      <c r="H23" s="156"/>
      <c r="I23" s="296"/>
      <c r="J23" s="366"/>
      <c r="K23" s="128"/>
      <c r="L23" s="128"/>
      <c r="M23" s="128"/>
      <c r="N23" s="366"/>
      <c r="O23" s="128"/>
      <c r="P23" s="128"/>
    </row>
    <row r="24" spans="1:22" x14ac:dyDescent="0.2">
      <c r="A24" s="1310">
        <f t="shared" si="0"/>
        <v>16</v>
      </c>
      <c r="B24" s="107" t="s">
        <v>180</v>
      </c>
      <c r="C24" s="156">
        <f>'felh. bev.  '!C12</f>
        <v>1070</v>
      </c>
      <c r="D24" s="156">
        <f>'pü.mérleg Önkorm.'!D24+'pü.mérleg Hivatal'!D24+'püm. GAMESZ. '!D24+püm.Brunszvik!D24+'püm-TASZII.'!D24</f>
        <v>1500</v>
      </c>
      <c r="E24" s="665">
        <f>SUM(C24:D24)</f>
        <v>2570</v>
      </c>
      <c r="F24" s="486" t="s">
        <v>63</v>
      </c>
      <c r="G24" s="193">
        <f>SUM(G10:G22)</f>
        <v>2063106</v>
      </c>
      <c r="H24" s="193">
        <f>SUM(H10:H22)</f>
        <v>899646</v>
      </c>
      <c r="I24" s="297">
        <f>SUM(I10:I22)</f>
        <v>2962752</v>
      </c>
      <c r="J24" s="98" t="e">
        <f>'pü.mérleg Önkorm.'!#REF!+'pü.mérleg Hivatal'!#REF!+'püm. GAMESZ. '!#REF!+püm.Brunszvik!#REF!+'püm-TASZII.'!#REF!</f>
        <v>#REF!</v>
      </c>
      <c r="K24" s="98" t="e">
        <f>'pü.mérleg Önkorm.'!#REF!+'pü.mérleg Hivatal'!#REF!+'püm. GAMESZ. '!#REF!+püm.Brunszvik!#REF!+'püm-TASZII.'!#REF!</f>
        <v>#REF!</v>
      </c>
      <c r="L24" s="98" t="e">
        <f>'pü.mérleg Önkorm.'!#REF!+'pü.mérleg Hivatal'!#REF!+'püm. GAMESZ. '!#REF!+püm.Brunszvik!#REF!+'püm-TASZII.'!#REF!</f>
        <v>#REF!</v>
      </c>
      <c r="Q24" s="8"/>
      <c r="R24" s="8"/>
      <c r="S24" s="8"/>
      <c r="T24" s="8"/>
      <c r="U24" s="8"/>
      <c r="V24" s="8"/>
    </row>
    <row r="25" spans="1:22" x14ac:dyDescent="0.2">
      <c r="A25" s="1310">
        <f t="shared" si="0"/>
        <v>17</v>
      </c>
      <c r="B25" s="107" t="s">
        <v>181</v>
      </c>
      <c r="C25" s="665">
        <f>'felh. bev.  '!C13</f>
        <v>2206</v>
      </c>
      <c r="D25" s="665">
        <f>'felh. bev.  '!D13</f>
        <v>24</v>
      </c>
      <c r="E25" s="665">
        <f>'felh. bev.  '!E13</f>
        <v>2230</v>
      </c>
      <c r="F25" s="350"/>
      <c r="G25" s="156"/>
      <c r="H25" s="156"/>
      <c r="I25" s="296"/>
      <c r="J25" s="120"/>
      <c r="Q25" s="8"/>
      <c r="R25" s="8"/>
      <c r="S25" s="8"/>
      <c r="T25" s="8"/>
      <c r="U25" s="8"/>
      <c r="V25" s="8"/>
    </row>
    <row r="26" spans="1:22" x14ac:dyDescent="0.2">
      <c r="A26" s="1310">
        <f t="shared" si="0"/>
        <v>18</v>
      </c>
      <c r="B26" s="70" t="s">
        <v>182</v>
      </c>
      <c r="C26" s="195"/>
      <c r="D26" s="156">
        <f>'pü.mérleg Önkorm.'!D26</f>
        <v>0</v>
      </c>
      <c r="E26" s="665">
        <f>SUM(C26:D26)</f>
        <v>0</v>
      </c>
      <c r="F26" s="487" t="s">
        <v>207</v>
      </c>
      <c r="G26" s="195"/>
      <c r="H26" s="195"/>
      <c r="I26" s="296"/>
      <c r="J26" s="120"/>
      <c r="Q26" s="8"/>
      <c r="R26" s="8"/>
      <c r="S26" s="8"/>
      <c r="T26" s="8"/>
      <c r="U26" s="8"/>
      <c r="V26" s="8"/>
    </row>
    <row r="27" spans="1:22" x14ac:dyDescent="0.2">
      <c r="A27" s="1310">
        <f t="shared" si="0"/>
        <v>19</v>
      </c>
      <c r="B27" s="107" t="s">
        <v>183</v>
      </c>
      <c r="C27" s="156"/>
      <c r="D27" s="156"/>
      <c r="E27" s="156"/>
      <c r="F27" s="314" t="s">
        <v>208</v>
      </c>
      <c r="G27" s="156">
        <f>'pü.mérleg Önkorm.'!G27+'pü.mérleg Hivatal'!G27+'püm. GAMESZ. '!G27+'püm-TASZII.'!G27+püm.Brunszvik!G27+'püm Festetics'!G27</f>
        <v>3102554</v>
      </c>
      <c r="H27" s="156">
        <f>'pü.mérleg Önkorm.'!H27+'pü.mérleg Hivatal'!H27+'püm. GAMESZ. '!H27+'püm-TASZII.'!H27+'püm Festetics'!H27</f>
        <v>38226</v>
      </c>
      <c r="I27" s="296">
        <f>SUM(G27:H27)</f>
        <v>3140780</v>
      </c>
      <c r="J27" s="98" t="e">
        <f>'pü.mérleg Önkorm.'!#REF!+'pü.mérleg Hivatal'!#REF!+'püm. GAMESZ. '!#REF!+püm.Brunszvik!#REF!+'püm-TASZII.'!#REF!</f>
        <v>#REF!</v>
      </c>
      <c r="K27" s="98" t="e">
        <f>'pü.mérleg Önkorm.'!#REF!+'pü.mérleg Hivatal'!#REF!+'püm. GAMESZ. '!#REF!+püm.Brunszvik!#REF!+'püm-TASZII.'!#REF!</f>
        <v>#REF!</v>
      </c>
      <c r="L27" s="98" t="e">
        <f>'pü.mérleg Önkorm.'!#REF!+'pü.mérleg Hivatal'!#REF!+'püm. GAMESZ. '!#REF!+püm.Brunszvik!#REF!+'püm-TASZII.'!#REF!</f>
        <v>#REF!</v>
      </c>
      <c r="M27" s="98"/>
      <c r="N27" s="98"/>
      <c r="Q27" s="8"/>
      <c r="R27" s="8"/>
      <c r="S27" s="8"/>
      <c r="T27" s="8"/>
      <c r="U27" s="8"/>
      <c r="V27" s="8"/>
    </row>
    <row r="28" spans="1:22" x14ac:dyDescent="0.2">
      <c r="A28" s="1310">
        <f t="shared" si="0"/>
        <v>20</v>
      </c>
      <c r="B28" s="107"/>
      <c r="C28" s="156"/>
      <c r="D28" s="156"/>
      <c r="E28" s="156"/>
      <c r="F28" s="314" t="s">
        <v>209</v>
      </c>
      <c r="G28" s="156">
        <f>'felhalm. kiad.  '!H22</f>
        <v>47044</v>
      </c>
      <c r="H28" s="156">
        <f>'felhalm. kiad.  '!I22</f>
        <v>0</v>
      </c>
      <c r="I28" s="296">
        <f>SUM(G28:H28)</f>
        <v>47044</v>
      </c>
      <c r="J28" s="120"/>
      <c r="Q28" s="8"/>
      <c r="R28" s="8"/>
      <c r="S28" s="8"/>
      <c r="T28" s="8"/>
      <c r="U28" s="8"/>
      <c r="V28" s="8"/>
    </row>
    <row r="29" spans="1:22" x14ac:dyDescent="0.2">
      <c r="A29" s="1310">
        <f t="shared" si="0"/>
        <v>21</v>
      </c>
      <c r="B29" s="70" t="s">
        <v>184</v>
      </c>
      <c r="C29" s="156">
        <f>'tám, végl. pe.átv  '!C53+'tám, végl. pe.átv  '!C73</f>
        <v>0</v>
      </c>
      <c r="D29" s="156">
        <f>'tám, végl. pe.átv  '!D53+'tám, végl. pe.átv  '!D73</f>
        <v>11347</v>
      </c>
      <c r="E29" s="156">
        <f>'tám, végl. pe.átv  '!E53+'tám, végl. pe.átv  '!E73</f>
        <v>11347</v>
      </c>
      <c r="F29" s="314" t="s">
        <v>210</v>
      </c>
      <c r="G29" s="156"/>
      <c r="H29" s="156"/>
      <c r="I29" s="296"/>
      <c r="J29" s="120"/>
      <c r="Q29" s="8"/>
      <c r="R29" s="8"/>
      <c r="S29" s="8"/>
      <c r="T29" s="8"/>
      <c r="U29" s="8"/>
      <c r="V29" s="8"/>
    </row>
    <row r="30" spans="1:22" s="76" customFormat="1" x14ac:dyDescent="0.2">
      <c r="A30" s="1310">
        <f t="shared" si="0"/>
        <v>22</v>
      </c>
      <c r="B30" s="70" t="s">
        <v>185</v>
      </c>
      <c r="C30" s="156">
        <f>'felh. bev.  '!C27+'felh. bev.  '!C33</f>
        <v>100</v>
      </c>
      <c r="D30" s="156">
        <f>'felh. bev.  '!D27+'felh. bev.  '!D33</f>
        <v>4984</v>
      </c>
      <c r="E30" s="156">
        <f>'felh. bev.  '!E27+'felh. bev.  '!E33</f>
        <v>5084</v>
      </c>
      <c r="F30" s="484" t="s">
        <v>211</v>
      </c>
      <c r="G30" s="156">
        <f>'felhalm. mérleg'!G17</f>
        <v>11478</v>
      </c>
      <c r="H30" s="156">
        <f>'felhalm. mérleg'!H17</f>
        <v>1001</v>
      </c>
      <c r="I30" s="296">
        <f>SUM(G30:H30)</f>
        <v>12479</v>
      </c>
      <c r="J30" s="366"/>
      <c r="K30" s="128"/>
      <c r="L30" s="128"/>
      <c r="M30" s="128"/>
      <c r="N30" s="128"/>
      <c r="O30" s="128"/>
      <c r="P30" s="128"/>
    </row>
    <row r="31" spans="1:22" s="76" customFormat="1" x14ac:dyDescent="0.2">
      <c r="A31" s="1310">
        <f t="shared" si="0"/>
        <v>23</v>
      </c>
      <c r="B31" s="70"/>
      <c r="C31" s="152"/>
      <c r="D31" s="152"/>
      <c r="E31" s="152"/>
      <c r="F31" s="484" t="s">
        <v>785</v>
      </c>
      <c r="G31" s="156">
        <f>'pü.mérleg Önkorm.'!G31</f>
        <v>0</v>
      </c>
      <c r="H31" s="156">
        <f>'pü.mérleg Önkorm.'!H31</f>
        <v>5000</v>
      </c>
      <c r="I31" s="156">
        <f>'pü.mérleg Önkorm.'!I31</f>
        <v>5000</v>
      </c>
      <c r="J31" s="156">
        <f>'pü.mérleg Önkorm.'!J31</f>
        <v>0</v>
      </c>
      <c r="K31" s="156">
        <f>'pü.mérleg Önkorm.'!K31</f>
        <v>0</v>
      </c>
      <c r="L31" s="156">
        <f>'pü.mérleg Önkorm.'!L31</f>
        <v>0</v>
      </c>
      <c r="M31" s="326"/>
      <c r="N31" s="128"/>
      <c r="O31" s="128"/>
      <c r="P31" s="128"/>
    </row>
    <row r="32" spans="1:22" x14ac:dyDescent="0.2">
      <c r="A32" s="1310">
        <f t="shared" si="0"/>
        <v>24</v>
      </c>
      <c r="C32" s="152"/>
      <c r="D32" s="152"/>
      <c r="E32" s="152"/>
      <c r="F32" s="484" t="s">
        <v>233</v>
      </c>
      <c r="G32" s="156">
        <f>'pü.mérleg Önkorm.'!G32+'pü.mérleg Hivatal'!G31+'püm. GAMESZ. '!G31+'püm-TASZII.'!G31</f>
        <v>1863</v>
      </c>
      <c r="H32" s="156">
        <f>'pü.mérleg Önkorm.'!H32+'pü.mérleg Hivatal'!H31+'püm. GAMESZ. '!H31+'püm-TASZII.'!H31</f>
        <v>0</v>
      </c>
      <c r="I32" s="296">
        <f>SUM(G32:H32)</f>
        <v>1863</v>
      </c>
      <c r="J32" s="98" t="e">
        <f>'pü.mérleg Önkorm.'!#REF!+'pü.mérleg Hivatal'!#REF!+'püm. GAMESZ. '!#REF!</f>
        <v>#REF!</v>
      </c>
      <c r="K32" s="98" t="e">
        <f>'pü.mérleg Önkorm.'!#REF!+'pü.mérleg Hivatal'!#REF!+'püm. GAMESZ. '!#REF!</f>
        <v>#REF!</v>
      </c>
      <c r="L32" s="98" t="e">
        <f>'pü.mérleg Önkorm.'!#REF!+'pü.mérleg Hivatal'!#REF!+'püm. GAMESZ. '!#REF!</f>
        <v>#REF!</v>
      </c>
      <c r="Q32" s="8"/>
      <c r="R32" s="8"/>
      <c r="S32" s="8"/>
      <c r="T32" s="8"/>
      <c r="U32" s="8"/>
      <c r="V32" s="8"/>
    </row>
    <row r="33" spans="1:22" s="9" customFormat="1" x14ac:dyDescent="0.2">
      <c r="A33" s="1310">
        <f t="shared" si="0"/>
        <v>25</v>
      </c>
      <c r="B33" s="114" t="s">
        <v>49</v>
      </c>
      <c r="C33" s="516">
        <f>C12+C20+C11+C17+C13+C29</f>
        <v>1118870</v>
      </c>
      <c r="D33" s="516">
        <f>D12+D20+D11+D17+D13+D29</f>
        <v>849557</v>
      </c>
      <c r="E33" s="516">
        <f>E12+E20+E11+E17+E13+E29</f>
        <v>1968427</v>
      </c>
      <c r="F33" s="314" t="s">
        <v>234</v>
      </c>
      <c r="G33" s="154">
        <f>tartalék!C16</f>
        <v>200</v>
      </c>
      <c r="H33" s="154">
        <f>tartalék!D16</f>
        <v>13941</v>
      </c>
      <c r="I33" s="296">
        <f>tartalék!E16</f>
        <v>14141</v>
      </c>
      <c r="J33" s="118"/>
      <c r="K33" s="123"/>
      <c r="L33" s="123"/>
      <c r="M33" s="123"/>
      <c r="N33" s="123"/>
      <c r="O33" s="123"/>
      <c r="P33" s="123"/>
    </row>
    <row r="34" spans="1:22" x14ac:dyDescent="0.2">
      <c r="A34" s="1310">
        <f t="shared" si="0"/>
        <v>26</v>
      </c>
      <c r="B34" s="110" t="s">
        <v>64</v>
      </c>
      <c r="C34" s="193">
        <f>C15+C16+C23+C24+C25+C26+C27+C30</f>
        <v>943651</v>
      </c>
      <c r="D34" s="193">
        <f t="shared" ref="D34" si="1">D15+D16+D23+D24+D25+D26+D27+D30</f>
        <v>6508</v>
      </c>
      <c r="E34" s="193">
        <f>E15+E16+E23+E24+E25+E26+E27+E30</f>
        <v>950159</v>
      </c>
      <c r="F34" s="472" t="s">
        <v>65</v>
      </c>
      <c r="G34" s="193">
        <f>SUM(G27:G33)</f>
        <v>3163139</v>
      </c>
      <c r="H34" s="193">
        <f>SUM(H27:H33)</f>
        <v>58168</v>
      </c>
      <c r="I34" s="297">
        <f>SUM(I27:I33)</f>
        <v>3221307</v>
      </c>
      <c r="J34" s="98" t="e">
        <f>'pü.mérleg Önkorm.'!#REF!+'pü.mérleg Hivatal'!#REF!+'püm. GAMESZ. '!#REF!+püm.Brunszvik!#REF!+'püm-TASZII.'!#REF!</f>
        <v>#REF!</v>
      </c>
      <c r="K34" s="98" t="e">
        <f>'pü.mérleg Önkorm.'!#REF!+'pü.mérleg Hivatal'!#REF!+'püm. GAMESZ. '!#REF!+püm.Brunszvik!#REF!+'püm-TASZII.'!#REF!</f>
        <v>#REF!</v>
      </c>
      <c r="L34" s="98" t="e">
        <f>'pü.mérleg Önkorm.'!#REF!+'pü.mérleg Hivatal'!#REF!+'püm. GAMESZ. '!#REF!+püm.Brunszvik!#REF!+'püm-TASZII.'!#REF!</f>
        <v>#REF!</v>
      </c>
      <c r="Q34" s="8"/>
      <c r="R34" s="8"/>
      <c r="S34" s="8"/>
      <c r="T34" s="8"/>
      <c r="U34" s="8"/>
      <c r="V34" s="8"/>
    </row>
    <row r="35" spans="1:22" x14ac:dyDescent="0.2">
      <c r="A35" s="1310">
        <f t="shared" si="0"/>
        <v>27</v>
      </c>
      <c r="B35" s="118" t="s">
        <v>48</v>
      </c>
      <c r="C35" s="195">
        <f>SUM(C33:C34)</f>
        <v>2062521</v>
      </c>
      <c r="D35" s="195">
        <f>SUM(D33:D34)</f>
        <v>856065</v>
      </c>
      <c r="E35" s="195">
        <f>SUM(C35:D35)</f>
        <v>2918586</v>
      </c>
      <c r="F35" s="488" t="s">
        <v>66</v>
      </c>
      <c r="G35" s="195">
        <f>G24+G34</f>
        <v>5226245</v>
      </c>
      <c r="H35" s="195">
        <f>H24+H34</f>
        <v>957814</v>
      </c>
      <c r="I35" s="276">
        <f>I24+I34</f>
        <v>6184059</v>
      </c>
      <c r="J35" s="120"/>
      <c r="Q35" s="8"/>
      <c r="R35" s="8"/>
      <c r="S35" s="8"/>
      <c r="T35" s="8"/>
      <c r="U35" s="8"/>
      <c r="V35" s="8"/>
    </row>
    <row r="36" spans="1:22" ht="12" thickBot="1" x14ac:dyDescent="0.25">
      <c r="A36" s="1310">
        <f t="shared" si="0"/>
        <v>28</v>
      </c>
      <c r="B36" s="120"/>
      <c r="C36" s="152"/>
      <c r="D36" s="152"/>
      <c r="E36" s="152"/>
      <c r="F36" s="350"/>
      <c r="G36" s="156"/>
      <c r="H36" s="156"/>
      <c r="I36" s="296"/>
      <c r="J36" s="120"/>
      <c r="Q36" s="8"/>
      <c r="R36" s="8"/>
      <c r="S36" s="8"/>
      <c r="T36" s="8"/>
      <c r="U36" s="8"/>
      <c r="V36" s="8"/>
    </row>
    <row r="37" spans="1:22" ht="12" thickBot="1" x14ac:dyDescent="0.25">
      <c r="A37" s="1310">
        <f t="shared" si="0"/>
        <v>29</v>
      </c>
      <c r="B37" s="604" t="s">
        <v>21</v>
      </c>
      <c r="C37" s="529">
        <f>C35-G35</f>
        <v>-3163724</v>
      </c>
      <c r="D37" s="529">
        <f t="shared" ref="D37:E37" si="2">D35-H35</f>
        <v>-101749</v>
      </c>
      <c r="E37" s="530">
        <f t="shared" si="2"/>
        <v>-3265473</v>
      </c>
      <c r="F37" s="193"/>
      <c r="G37" s="193"/>
      <c r="H37" s="193"/>
      <c r="I37" s="297"/>
      <c r="J37" s="120"/>
      <c r="Q37" s="8"/>
      <c r="R37" s="8"/>
      <c r="S37" s="8"/>
      <c r="T37" s="8"/>
      <c r="U37" s="8"/>
      <c r="V37" s="8"/>
    </row>
    <row r="38" spans="1:22" s="9" customFormat="1" x14ac:dyDescent="0.2">
      <c r="A38" s="1310">
        <f t="shared" si="0"/>
        <v>30</v>
      </c>
      <c r="B38" s="120"/>
      <c r="C38" s="152"/>
      <c r="D38" s="152"/>
      <c r="E38" s="152"/>
      <c r="F38" s="350"/>
      <c r="G38" s="156"/>
      <c r="H38" s="156"/>
      <c r="I38" s="296"/>
      <c r="J38" s="118"/>
      <c r="K38" s="123"/>
      <c r="L38" s="123"/>
      <c r="M38" s="123"/>
      <c r="N38" s="123"/>
      <c r="O38" s="123"/>
      <c r="P38" s="123"/>
    </row>
    <row r="39" spans="1:22" s="9" customFormat="1" x14ac:dyDescent="0.2">
      <c r="A39" s="1310">
        <f t="shared" si="0"/>
        <v>31</v>
      </c>
      <c r="B39" s="78" t="s">
        <v>186</v>
      </c>
      <c r="C39" s="368"/>
      <c r="D39" s="368"/>
      <c r="E39" s="368"/>
      <c r="F39" s="487" t="s">
        <v>212</v>
      </c>
      <c r="G39" s="195"/>
      <c r="H39" s="195"/>
      <c r="I39" s="276"/>
      <c r="J39" s="118"/>
      <c r="K39" s="123"/>
      <c r="L39" s="123"/>
      <c r="M39" s="123"/>
      <c r="N39" s="123"/>
      <c r="O39" s="123"/>
      <c r="P39" s="123"/>
    </row>
    <row r="40" spans="1:22" s="9" customFormat="1" x14ac:dyDescent="0.2">
      <c r="A40" s="1310">
        <f t="shared" si="0"/>
        <v>32</v>
      </c>
      <c r="B40" s="83" t="s">
        <v>187</v>
      </c>
      <c r="C40" s="368"/>
      <c r="D40" s="368"/>
      <c r="E40" s="368"/>
      <c r="F40" s="489" t="s">
        <v>213</v>
      </c>
      <c r="G40" s="129"/>
      <c r="I40" s="299"/>
      <c r="J40" s="118"/>
      <c r="K40" s="123"/>
      <c r="L40" s="123"/>
      <c r="M40" s="123"/>
      <c r="N40" s="123"/>
      <c r="O40" s="123"/>
      <c r="P40" s="123"/>
    </row>
    <row r="41" spans="1:22" s="9" customFormat="1" x14ac:dyDescent="0.2">
      <c r="A41" s="1311">
        <f t="shared" si="0"/>
        <v>33</v>
      </c>
      <c r="B41" s="587" t="s">
        <v>870</v>
      </c>
      <c r="C41" s="666">
        <f>'pü.mérleg Önkorm.'!C41</f>
        <v>330200</v>
      </c>
      <c r="D41" s="666">
        <f>'pü.mérleg Önkorm.'!D41</f>
        <v>0</v>
      </c>
      <c r="E41" s="666">
        <f>'pü.mérleg Önkorm.'!E41</f>
        <v>330200</v>
      </c>
      <c r="F41" s="130" t="s">
        <v>698</v>
      </c>
      <c r="G41" s="156">
        <f>'pü.mérleg Önkorm.'!G41</f>
        <v>160121</v>
      </c>
      <c r="H41" s="156">
        <f>'pü.mérleg Önkorm.'!H41</f>
        <v>0</v>
      </c>
      <c r="I41" s="156">
        <f>'pü.mérleg Önkorm.'!I41</f>
        <v>160121</v>
      </c>
      <c r="J41" s="118"/>
      <c r="K41" s="123"/>
      <c r="L41" s="123"/>
      <c r="M41" s="321"/>
      <c r="N41" s="123"/>
      <c r="O41" s="123"/>
      <c r="P41" s="123"/>
    </row>
    <row r="42" spans="1:22" x14ac:dyDescent="0.2">
      <c r="A42" s="1310">
        <f t="shared" si="0"/>
        <v>34</v>
      </c>
      <c r="B42" s="72" t="s">
        <v>188</v>
      </c>
      <c r="C42" s="490"/>
      <c r="D42" s="491">
        <f>'pü.mérleg Önkorm.'!D42</f>
        <v>0</v>
      </c>
      <c r="E42" s="491">
        <f>SUM(C42:D42)</f>
        <v>0</v>
      </c>
      <c r="F42" s="314" t="s">
        <v>214</v>
      </c>
      <c r="G42" s="195"/>
      <c r="H42" s="195"/>
      <c r="I42" s="276"/>
      <c r="J42" s="120"/>
      <c r="Q42" s="8"/>
      <c r="R42" s="8"/>
      <c r="S42" s="8"/>
      <c r="T42" s="8"/>
      <c r="U42" s="8"/>
      <c r="V42" s="8"/>
    </row>
    <row r="43" spans="1:22" x14ac:dyDescent="0.2">
      <c r="A43" s="1310">
        <f t="shared" si="0"/>
        <v>35</v>
      </c>
      <c r="B43" s="72" t="s">
        <v>189</v>
      </c>
      <c r="C43" s="152"/>
      <c r="D43" s="152"/>
      <c r="E43" s="152"/>
      <c r="F43" s="314" t="s">
        <v>215</v>
      </c>
      <c r="G43" s="129"/>
      <c r="H43" s="129"/>
      <c r="I43" s="276"/>
      <c r="J43" s="120"/>
      <c r="Q43" s="8"/>
      <c r="R43" s="8"/>
      <c r="S43" s="8"/>
      <c r="T43" s="8"/>
      <c r="U43" s="8"/>
      <c r="V43" s="8"/>
    </row>
    <row r="44" spans="1:22" ht="21" x14ac:dyDescent="0.2">
      <c r="A44" s="1310">
        <f t="shared" si="0"/>
        <v>36</v>
      </c>
      <c r="B44" s="491" t="s">
        <v>687</v>
      </c>
      <c r="C44" s="156">
        <f>'pü.mérleg Önkorm.'!C44+'pü.mérleg Hivatal'!C43+'püm. GAMESZ. '!C43+püm.Brunszvik!C43+'püm Festetics'!C43+'püm-TASZII.'!C43</f>
        <v>887704</v>
      </c>
      <c r="D44" s="156">
        <f>'pü.mérleg Önkorm.'!D44+'pü.mérleg Hivatal'!D43+'püm. GAMESZ. '!D43+püm.Brunszvik!D43+'püm Festetics'!D43+'püm-TASZII.'!D43</f>
        <v>101749</v>
      </c>
      <c r="E44" s="296">
        <f>'pü.mérleg Önkorm.'!E44+'pü.mérleg Hivatal'!E43+'püm. GAMESZ. '!E43+püm.Brunszvik!E43+'püm Festetics'!E43+'püm-TASZII.'!E43</f>
        <v>989453</v>
      </c>
      <c r="F44" s="152" t="s">
        <v>216</v>
      </c>
      <c r="G44" s="129"/>
      <c r="H44" s="129"/>
      <c r="I44" s="276"/>
      <c r="J44" s="120"/>
      <c r="Q44" s="8"/>
      <c r="R44" s="8"/>
      <c r="S44" s="8"/>
      <c r="T44" s="8"/>
      <c r="U44" s="8"/>
      <c r="V44" s="8"/>
    </row>
    <row r="45" spans="1:22" ht="21" x14ac:dyDescent="0.2">
      <c r="A45" s="1310">
        <f t="shared" si="0"/>
        <v>37</v>
      </c>
      <c r="B45" s="491" t="s">
        <v>1140</v>
      </c>
      <c r="C45" s="156">
        <f>'pü.mérleg Önkorm.'!C45</f>
        <v>2112767</v>
      </c>
      <c r="D45" s="156">
        <f>'pü.mérleg Önkorm.'!D45</f>
        <v>0</v>
      </c>
      <c r="E45" s="296">
        <f>'pü.mérleg Önkorm.'!E45+'pü.mérleg Hivatal'!E44+'püm. GAMESZ. '!E44+püm.Brunszvik!E44+'püm Festetics'!E44+'püm-TASZII.'!E44</f>
        <v>2112767</v>
      </c>
      <c r="F45" s="152"/>
      <c r="G45" s="129"/>
      <c r="H45" s="129"/>
      <c r="I45" s="276"/>
      <c r="J45" s="120"/>
      <c r="Q45" s="8"/>
      <c r="R45" s="8"/>
      <c r="S45" s="8"/>
      <c r="T45" s="8"/>
      <c r="U45" s="8"/>
      <c r="V45" s="8"/>
    </row>
    <row r="46" spans="1:22" x14ac:dyDescent="0.2">
      <c r="A46" s="1310">
        <f t="shared" si="0"/>
        <v>38</v>
      </c>
      <c r="B46" s="340" t="s">
        <v>1139</v>
      </c>
      <c r="C46" s="152">
        <f>'püm Festetics'!C44</f>
        <v>0</v>
      </c>
      <c r="D46" s="152">
        <f>'püm Festetics'!D44</f>
        <v>0</v>
      </c>
      <c r="E46" s="152">
        <f>'püm Festetics'!E44</f>
        <v>0</v>
      </c>
      <c r="F46" s="314"/>
      <c r="G46" s="129"/>
      <c r="H46" s="129"/>
      <c r="I46" s="276"/>
      <c r="J46" s="120"/>
      <c r="Q46" s="8"/>
      <c r="R46" s="8"/>
      <c r="S46" s="8"/>
      <c r="T46" s="8"/>
      <c r="U46" s="8"/>
      <c r="V46" s="8"/>
    </row>
    <row r="47" spans="1:22" x14ac:dyDescent="0.2">
      <c r="A47" s="1310">
        <f t="shared" si="0"/>
        <v>39</v>
      </c>
      <c r="B47" s="73" t="s">
        <v>191</v>
      </c>
      <c r="C47" s="152">
        <f>'pü.mérleg Önkorm.'!C47</f>
        <v>57566</v>
      </c>
      <c r="D47" s="152">
        <f>'pü.mérleg Önkorm.'!D47</f>
        <v>0</v>
      </c>
      <c r="E47" s="152">
        <f>'pü.mérleg Önkorm.'!E47</f>
        <v>57566</v>
      </c>
      <c r="F47" s="314" t="s">
        <v>217</v>
      </c>
      <c r="G47" s="195"/>
      <c r="H47" s="195"/>
      <c r="I47" s="296"/>
      <c r="J47" s="120"/>
      <c r="Q47" s="8"/>
      <c r="R47" s="8"/>
      <c r="S47" s="8"/>
      <c r="T47" s="8"/>
      <c r="U47" s="8"/>
      <c r="V47" s="8"/>
    </row>
    <row r="48" spans="1:22" x14ac:dyDescent="0.2">
      <c r="A48" s="1310">
        <f t="shared" si="0"/>
        <v>40</v>
      </c>
      <c r="B48" s="73" t="s">
        <v>192</v>
      </c>
      <c r="C48" s="368"/>
      <c r="D48" s="368"/>
      <c r="E48" s="368"/>
      <c r="F48" s="484" t="s">
        <v>218</v>
      </c>
      <c r="G48" s="156">
        <f>'pü.mérleg Önkorm.'!G48</f>
        <v>64392</v>
      </c>
      <c r="H48" s="156">
        <f>'pü.mérleg Önkorm.'!H48</f>
        <v>0</v>
      </c>
      <c r="I48" s="296">
        <f>'pü.mérleg Önkorm.'!I48</f>
        <v>64392</v>
      </c>
      <c r="J48" s="120"/>
      <c r="Q48" s="8"/>
      <c r="R48" s="8"/>
      <c r="S48" s="8"/>
      <c r="T48" s="8"/>
      <c r="U48" s="8"/>
      <c r="V48" s="8"/>
    </row>
    <row r="49" spans="1:22" x14ac:dyDescent="0.2">
      <c r="A49" s="1310">
        <f t="shared" si="0"/>
        <v>41</v>
      </c>
      <c r="B49" s="72" t="s">
        <v>193</v>
      </c>
      <c r="C49" s="152"/>
      <c r="D49" s="152"/>
      <c r="E49" s="152"/>
      <c r="F49" s="314" t="s">
        <v>219</v>
      </c>
      <c r="G49" s="156"/>
      <c r="H49" s="156"/>
      <c r="I49" s="296"/>
      <c r="J49" s="120"/>
      <c r="Q49" s="8"/>
      <c r="R49" s="8"/>
      <c r="S49" s="8"/>
      <c r="T49" s="8"/>
      <c r="U49" s="8"/>
      <c r="V49" s="8"/>
    </row>
    <row r="50" spans="1:22" x14ac:dyDescent="0.2">
      <c r="A50" s="1310">
        <f t="shared" si="0"/>
        <v>42</v>
      </c>
      <c r="B50" s="327" t="s">
        <v>194</v>
      </c>
      <c r="C50" s="152"/>
      <c r="D50" s="152"/>
      <c r="E50" s="152"/>
      <c r="F50" s="314" t="s">
        <v>220</v>
      </c>
      <c r="G50" s="156"/>
      <c r="H50" s="156"/>
      <c r="I50" s="296"/>
      <c r="J50" s="120"/>
      <c r="Q50" s="8"/>
      <c r="R50" s="8"/>
      <c r="S50" s="8"/>
      <c r="T50" s="8"/>
      <c r="U50" s="8"/>
      <c r="V50" s="8"/>
    </row>
    <row r="51" spans="1:22" x14ac:dyDescent="0.2">
      <c r="A51" s="1310">
        <f t="shared" si="0"/>
        <v>43</v>
      </c>
      <c r="B51" s="327" t="s">
        <v>195</v>
      </c>
      <c r="C51" s="152"/>
      <c r="D51" s="152"/>
      <c r="E51" s="152"/>
      <c r="F51" s="314" t="s">
        <v>221</v>
      </c>
      <c r="G51" s="156"/>
      <c r="H51" s="156"/>
      <c r="I51" s="296"/>
      <c r="J51" s="120"/>
      <c r="Q51" s="8"/>
      <c r="R51" s="8"/>
      <c r="S51" s="8"/>
      <c r="T51" s="8"/>
      <c r="U51" s="8"/>
      <c r="V51" s="8"/>
    </row>
    <row r="52" spans="1:22" x14ac:dyDescent="0.2">
      <c r="A52" s="1310">
        <f t="shared" si="0"/>
        <v>44</v>
      </c>
      <c r="B52" s="72" t="s">
        <v>196</v>
      </c>
      <c r="C52" s="152">
        <f>'pü.mérleg Önkorm.'!C52</f>
        <v>0</v>
      </c>
      <c r="D52" s="152">
        <f>'pü.mérleg Önkorm.'!D52</f>
        <v>0</v>
      </c>
      <c r="E52" s="152">
        <f>SUM(C52:D52)</f>
        <v>0</v>
      </c>
      <c r="F52" s="314" t="s">
        <v>222</v>
      </c>
      <c r="G52" s="156"/>
      <c r="H52" s="156"/>
      <c r="I52" s="296"/>
      <c r="J52" s="120"/>
      <c r="Q52" s="8"/>
      <c r="R52" s="8"/>
      <c r="S52" s="8"/>
      <c r="T52" s="8"/>
      <c r="U52" s="8"/>
      <c r="V52" s="8"/>
    </row>
    <row r="53" spans="1:22" x14ac:dyDescent="0.2">
      <c r="A53" s="1310">
        <f t="shared" si="0"/>
        <v>45</v>
      </c>
      <c r="B53" s="72"/>
      <c r="C53" s="152"/>
      <c r="D53" s="152"/>
      <c r="E53" s="152"/>
      <c r="F53" s="314" t="s">
        <v>223</v>
      </c>
      <c r="G53" s="156"/>
      <c r="H53" s="156"/>
      <c r="I53" s="296"/>
      <c r="J53" s="120"/>
      <c r="Q53" s="8"/>
      <c r="R53" s="8"/>
      <c r="S53" s="8"/>
      <c r="T53" s="8"/>
      <c r="U53" s="8"/>
      <c r="V53" s="8"/>
    </row>
    <row r="54" spans="1:22" x14ac:dyDescent="0.2">
      <c r="A54" s="1310">
        <f t="shared" si="0"/>
        <v>46</v>
      </c>
      <c r="B54" s="72"/>
      <c r="C54" s="152"/>
      <c r="D54" s="152"/>
      <c r="E54" s="152"/>
      <c r="F54" s="314" t="s">
        <v>224</v>
      </c>
      <c r="G54" s="156"/>
      <c r="H54" s="156"/>
      <c r="I54" s="296"/>
      <c r="J54" s="120"/>
      <c r="Q54" s="8"/>
      <c r="R54" s="8"/>
      <c r="S54" s="8"/>
      <c r="T54" s="8"/>
      <c r="U54" s="8"/>
      <c r="V54" s="8"/>
    </row>
    <row r="55" spans="1:22" ht="12" thickBot="1" x14ac:dyDescent="0.25">
      <c r="A55" s="1312">
        <f t="shared" si="0"/>
        <v>47</v>
      </c>
      <c r="B55" s="118" t="s">
        <v>390</v>
      </c>
      <c r="C55" s="368">
        <f>SUM(C40:C53)</f>
        <v>3388237</v>
      </c>
      <c r="D55" s="368">
        <f>SUM(D40:D53)</f>
        <v>101749</v>
      </c>
      <c r="E55" s="368">
        <f>SUM(E40:E53)</f>
        <v>3489986</v>
      </c>
      <c r="F55" s="487" t="s">
        <v>383</v>
      </c>
      <c r="G55" s="195">
        <f>SUM(G40:G54)</f>
        <v>224513</v>
      </c>
      <c r="H55" s="195">
        <f>SUM(H40:H54)</f>
        <v>0</v>
      </c>
      <c r="I55" s="276">
        <f>SUM(I40:I54)</f>
        <v>224513</v>
      </c>
      <c r="J55" s="120"/>
      <c r="Q55" s="8"/>
      <c r="R55" s="8"/>
      <c r="S55" s="8"/>
      <c r="T55" s="8"/>
      <c r="U55" s="8"/>
      <c r="V55" s="8"/>
    </row>
    <row r="56" spans="1:22" ht="12" thickBot="1" x14ac:dyDescent="0.25">
      <c r="A56" s="526">
        <f t="shared" si="0"/>
        <v>48</v>
      </c>
      <c r="B56" s="578" t="s">
        <v>385</v>
      </c>
      <c r="C56" s="563">
        <f>C35+C55</f>
        <v>5450758</v>
      </c>
      <c r="D56" s="518">
        <f>D35+D55</f>
        <v>957814</v>
      </c>
      <c r="E56" s="519">
        <f>E35+E55</f>
        <v>6408572</v>
      </c>
      <c r="F56" s="317" t="s">
        <v>384</v>
      </c>
      <c r="G56" s="453">
        <f>G35+G55</f>
        <v>5450758</v>
      </c>
      <c r="H56" s="453">
        <f>H35+H55</f>
        <v>957814</v>
      </c>
      <c r="I56" s="559">
        <f>I35+I55</f>
        <v>6408572</v>
      </c>
      <c r="J56" s="120"/>
      <c r="Q56" s="8"/>
      <c r="R56" s="8"/>
      <c r="S56" s="8"/>
      <c r="T56" s="8"/>
      <c r="U56" s="8"/>
      <c r="V56" s="8"/>
    </row>
    <row r="57" spans="1:22" x14ac:dyDescent="0.2">
      <c r="B57" s="123"/>
      <c r="C57" s="122"/>
      <c r="D57" s="122"/>
      <c r="E57" s="122"/>
      <c r="F57" s="122"/>
      <c r="G57" s="122"/>
      <c r="H57" s="122"/>
      <c r="I57" s="122"/>
      <c r="T57" s="8"/>
      <c r="U57" s="8"/>
      <c r="V57" s="8"/>
    </row>
    <row r="58" spans="1:22" s="9" customFormat="1" ht="12.75" x14ac:dyDescent="0.2">
      <c r="A58" s="123"/>
      <c r="B58" s="118"/>
      <c r="C58" s="122"/>
      <c r="D58" s="122"/>
      <c r="E58" s="272">
        <f>E56-I56</f>
        <v>0</v>
      </c>
      <c r="F58" s="122"/>
      <c r="G58" s="122"/>
      <c r="H58" s="122"/>
      <c r="I58" s="122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6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36" t="s">
        <v>1282</v>
      </c>
      <c r="B2" s="1536"/>
      <c r="C2" s="1536"/>
      <c r="D2" s="1536"/>
      <c r="E2" s="1536"/>
    </row>
    <row r="3" spans="1:5" x14ac:dyDescent="0.25">
      <c r="B3" s="16"/>
      <c r="C3" s="172"/>
    </row>
    <row r="4" spans="1:5" ht="15" customHeight="1" x14ac:dyDescent="0.25">
      <c r="A4" s="1537" t="s">
        <v>73</v>
      </c>
      <c r="B4" s="1537"/>
      <c r="C4" s="1537"/>
      <c r="D4" s="1537"/>
      <c r="E4" s="1537"/>
    </row>
    <row r="5" spans="1:5" ht="15" customHeight="1" x14ac:dyDescent="0.25">
      <c r="A5" s="1538" t="s">
        <v>1037</v>
      </c>
      <c r="B5" s="1538"/>
      <c r="C5" s="1538"/>
      <c r="D5" s="1538"/>
      <c r="E5" s="1538"/>
    </row>
    <row r="6" spans="1:5" ht="15" customHeight="1" x14ac:dyDescent="0.25">
      <c r="A6" s="1538" t="s">
        <v>454</v>
      </c>
      <c r="B6" s="1538"/>
      <c r="C6" s="1538"/>
      <c r="D6" s="1538"/>
      <c r="E6" s="1538"/>
    </row>
    <row r="7" spans="1:5" ht="15" customHeight="1" x14ac:dyDescent="0.25">
      <c r="B7" s="1538"/>
      <c r="C7" s="1538"/>
    </row>
    <row r="8" spans="1:5" s="17" customFormat="1" ht="20.100000000000001" customHeight="1" x14ac:dyDescent="0.25">
      <c r="A8" s="1539" t="s">
        <v>246</v>
      </c>
      <c r="B8" s="1540"/>
      <c r="C8" s="1540"/>
      <c r="D8" s="1540"/>
      <c r="E8" s="1540"/>
    </row>
    <row r="9" spans="1:5" s="17" customFormat="1" ht="20.100000000000001" customHeight="1" x14ac:dyDescent="0.25">
      <c r="A9" s="1543" t="s">
        <v>72</v>
      </c>
      <c r="B9" s="311" t="s">
        <v>54</v>
      </c>
      <c r="C9" s="1542" t="s">
        <v>55</v>
      </c>
      <c r="D9" s="1542"/>
      <c r="E9" s="1542"/>
    </row>
    <row r="10" spans="1:5" ht="46.5" customHeight="1" x14ac:dyDescent="0.25">
      <c r="A10" s="1543"/>
      <c r="B10" s="1535" t="s">
        <v>78</v>
      </c>
      <c r="C10" s="1541" t="s">
        <v>1038</v>
      </c>
      <c r="D10" s="1541"/>
      <c r="E10" s="1541"/>
    </row>
    <row r="11" spans="1:5" ht="20.100000000000001" customHeight="1" x14ac:dyDescent="0.25">
      <c r="A11" s="1543"/>
      <c r="B11" s="1535"/>
      <c r="C11" s="310" t="s">
        <v>162</v>
      </c>
      <c r="D11" s="662" t="s">
        <v>163</v>
      </c>
      <c r="E11" s="663" t="s">
        <v>164</v>
      </c>
    </row>
    <row r="12" spans="1:5" ht="20.100000000000001" customHeight="1" x14ac:dyDescent="0.25">
      <c r="A12" s="1261"/>
      <c r="B12" s="1108" t="s">
        <v>455</v>
      </c>
      <c r="C12" s="1107"/>
      <c r="D12" s="360"/>
      <c r="E12" s="361"/>
    </row>
    <row r="13" spans="1:5" ht="20.100000000000001" customHeight="1" x14ac:dyDescent="0.25">
      <c r="A13" s="1202"/>
      <c r="B13" s="1109" t="s">
        <v>551</v>
      </c>
      <c r="C13" s="1105"/>
      <c r="D13" s="362"/>
      <c r="E13" s="363"/>
    </row>
    <row r="14" spans="1:5" s="1235" customFormat="1" ht="33.75" customHeight="1" x14ac:dyDescent="0.2">
      <c r="A14" s="1262" t="s">
        <v>420</v>
      </c>
      <c r="B14" s="1233" t="s">
        <v>1160</v>
      </c>
      <c r="C14" s="1234"/>
      <c r="D14" s="1234">
        <v>13917</v>
      </c>
      <c r="E14" s="1024">
        <f t="shared" ref="E14:E15" si="0">C14+D14</f>
        <v>13917</v>
      </c>
    </row>
    <row r="15" spans="1:5" ht="24.6" customHeight="1" thickBot="1" x14ac:dyDescent="0.3">
      <c r="A15" s="1263" t="s">
        <v>428</v>
      </c>
      <c r="B15" s="1110" t="s">
        <v>560</v>
      </c>
      <c r="C15" s="1023">
        <v>200</v>
      </c>
      <c r="D15" s="1023">
        <v>24</v>
      </c>
      <c r="E15" s="1024">
        <f t="shared" si="0"/>
        <v>224</v>
      </c>
    </row>
    <row r="16" spans="1:5" s="13" customFormat="1" ht="19.5" customHeight="1" thickBot="1" x14ac:dyDescent="0.3">
      <c r="A16" s="1264" t="s">
        <v>429</v>
      </c>
      <c r="B16" s="575" t="s">
        <v>46</v>
      </c>
      <c r="C16" s="1025">
        <f>SUM(C14:C15)</f>
        <v>200</v>
      </c>
      <c r="D16" s="1025">
        <f t="shared" ref="D16:E16" si="1">SUM(D14:D15)</f>
        <v>13941</v>
      </c>
      <c r="E16" s="1256">
        <f t="shared" si="1"/>
        <v>14141</v>
      </c>
    </row>
    <row r="17" spans="1:15" s="13" customFormat="1" ht="20.25" customHeight="1" x14ac:dyDescent="0.25">
      <c r="A17" s="1202"/>
      <c r="B17" s="1257"/>
      <c r="C17" s="1026"/>
      <c r="D17" s="1027"/>
      <c r="E17" s="1028"/>
    </row>
    <row r="18" spans="1:15" ht="19.5" customHeight="1" x14ac:dyDescent="0.25">
      <c r="A18" s="1202"/>
      <c r="B18" s="1257" t="s">
        <v>552</v>
      </c>
      <c r="C18" s="1029"/>
      <c r="D18" s="1023"/>
      <c r="E18" s="1030"/>
    </row>
    <row r="19" spans="1:15" ht="19.5" customHeight="1" x14ac:dyDescent="0.25">
      <c r="A19" s="1202" t="s">
        <v>430</v>
      </c>
      <c r="B19" s="1365" t="s">
        <v>1247</v>
      </c>
      <c r="C19" s="1029">
        <v>88322</v>
      </c>
      <c r="D19" s="1023"/>
      <c r="E19" s="1366">
        <f>C19+D19</f>
        <v>88322</v>
      </c>
    </row>
    <row r="20" spans="1:15" ht="21" customHeight="1" x14ac:dyDescent="0.25">
      <c r="A20" s="1202" t="s">
        <v>431</v>
      </c>
      <c r="B20" s="344" t="s">
        <v>456</v>
      </c>
      <c r="C20" s="1029">
        <v>0</v>
      </c>
      <c r="D20" s="1023">
        <v>0</v>
      </c>
      <c r="E20" s="1024">
        <f t="shared" ref="E20:E25" si="2">C20+D20</f>
        <v>0</v>
      </c>
    </row>
    <row r="21" spans="1:15" ht="21.75" customHeight="1" x14ac:dyDescent="0.25">
      <c r="A21" s="1202" t="s">
        <v>432</v>
      </c>
      <c r="B21" s="1258" t="s">
        <v>457</v>
      </c>
      <c r="C21" s="1029"/>
      <c r="D21" s="1023">
        <v>286</v>
      </c>
      <c r="E21" s="1024">
        <f t="shared" si="2"/>
        <v>286</v>
      </c>
    </row>
    <row r="22" spans="1:15" ht="27.75" customHeight="1" x14ac:dyDescent="0.25">
      <c r="A22" s="1202" t="s">
        <v>433</v>
      </c>
      <c r="B22" s="1258" t="s">
        <v>1160</v>
      </c>
      <c r="C22" s="1029"/>
      <c r="D22" s="1023">
        <v>15479</v>
      </c>
      <c r="E22" s="1024">
        <f t="shared" si="2"/>
        <v>15479</v>
      </c>
    </row>
    <row r="23" spans="1:15" ht="21.75" customHeight="1" thickBot="1" x14ac:dyDescent="0.3">
      <c r="A23" s="1263" t="s">
        <v>434</v>
      </c>
      <c r="B23" s="1259" t="s">
        <v>924</v>
      </c>
      <c r="C23" s="1073">
        <v>48386</v>
      </c>
      <c r="D23" s="1031"/>
      <c r="E23" s="1106">
        <f t="shared" si="2"/>
        <v>48386</v>
      </c>
    </row>
    <row r="24" spans="1:15" s="13" customFormat="1" ht="21" customHeight="1" thickBot="1" x14ac:dyDescent="0.3">
      <c r="A24" s="1265" t="s">
        <v>435</v>
      </c>
      <c r="B24" s="575" t="s">
        <v>553</v>
      </c>
      <c r="C24" s="1025">
        <f>SUM(C19:C23)</f>
        <v>136708</v>
      </c>
      <c r="D24" s="1032">
        <f>SUM(D20:D23)</f>
        <v>15765</v>
      </c>
      <c r="E24" s="1033">
        <f>C24+D24</f>
        <v>152473</v>
      </c>
    </row>
    <row r="25" spans="1:15" s="13" customFormat="1" ht="22.5" customHeight="1" thickBot="1" x14ac:dyDescent="0.3">
      <c r="A25" s="1265" t="s">
        <v>464</v>
      </c>
      <c r="B25" s="161" t="s">
        <v>458</v>
      </c>
      <c r="C25" s="1025">
        <f>C16+C24</f>
        <v>136908</v>
      </c>
      <c r="D25" s="1032">
        <f>D16+D24</f>
        <v>29706</v>
      </c>
      <c r="E25" s="1033">
        <f t="shared" si="2"/>
        <v>166614</v>
      </c>
    </row>
    <row r="26" spans="1:15" ht="20.100000000000001" customHeight="1" x14ac:dyDescent="0.25">
      <c r="A26" s="1202"/>
      <c r="B26" s="1258"/>
      <c r="C26" s="1029"/>
      <c r="D26" s="1023"/>
      <c r="E26" s="1030"/>
    </row>
    <row r="27" spans="1:15" ht="20.100000000000001" customHeight="1" x14ac:dyDescent="0.25">
      <c r="A27" s="1202"/>
      <c r="B27" s="1260" t="s">
        <v>459</v>
      </c>
      <c r="C27" s="1029"/>
      <c r="D27" s="1023"/>
      <c r="E27" s="1030"/>
    </row>
    <row r="28" spans="1:15" ht="20.100000000000001" customHeight="1" thickBot="1" x14ac:dyDescent="0.3">
      <c r="A28" s="1263" t="s">
        <v>465</v>
      </c>
      <c r="B28" s="344" t="s">
        <v>460</v>
      </c>
      <c r="C28" s="1029">
        <v>120725</v>
      </c>
      <c r="D28" s="1023">
        <v>7261</v>
      </c>
      <c r="E28" s="1024">
        <f>C28+D28</f>
        <v>127986</v>
      </c>
    </row>
    <row r="29" spans="1:15" s="13" customFormat="1" ht="20.100000000000001" customHeight="1" thickBot="1" x14ac:dyDescent="0.3">
      <c r="A29" s="1265" t="s">
        <v>466</v>
      </c>
      <c r="B29" s="574" t="s">
        <v>461</v>
      </c>
      <c r="C29" s="1032">
        <f>C28</f>
        <v>120725</v>
      </c>
      <c r="D29" s="1032">
        <f t="shared" ref="D29:E29" si="3">D28</f>
        <v>7261</v>
      </c>
      <c r="E29" s="1033">
        <f t="shared" si="3"/>
        <v>127986</v>
      </c>
      <c r="O29" s="556"/>
    </row>
    <row r="30" spans="1:15" s="13" customFormat="1" ht="20.100000000000001" customHeight="1" thickBot="1" x14ac:dyDescent="0.3">
      <c r="A30" s="1264" t="s">
        <v>467</v>
      </c>
      <c r="B30" s="573" t="s">
        <v>247</v>
      </c>
      <c r="C30" s="1025">
        <f>C25+C29</f>
        <v>257633</v>
      </c>
      <c r="D30" s="1032">
        <f>D25+D29</f>
        <v>36967</v>
      </c>
      <c r="E30" s="1033">
        <f>E25+E29</f>
        <v>294600</v>
      </c>
      <c r="O30" s="556"/>
    </row>
    <row r="31" spans="1:15" s="13" customFormat="1" ht="20.100000000000001" customHeight="1" x14ac:dyDescent="0.25">
      <c r="A31" s="14"/>
      <c r="B31" s="22"/>
      <c r="C31" s="21"/>
      <c r="D31" s="197"/>
    </row>
    <row r="32" spans="1:15" ht="19.5" customHeight="1" x14ac:dyDescent="0.25">
      <c r="B32" s="23"/>
      <c r="C32" s="20"/>
    </row>
    <row r="33" spans="2:8" ht="15" customHeight="1" x14ac:dyDescent="0.25">
      <c r="B33" s="15"/>
      <c r="C33" s="20"/>
      <c r="H33" s="319"/>
    </row>
    <row r="34" spans="2:8" x14ac:dyDescent="0.25">
      <c r="B34" s="15"/>
      <c r="C34" s="20"/>
    </row>
    <row r="35" spans="2:8" x14ac:dyDescent="0.25">
      <c r="B35" s="15"/>
      <c r="C35" s="20"/>
    </row>
    <row r="36" spans="2:8" x14ac:dyDescent="0.25">
      <c r="B36" s="15"/>
      <c r="C36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O63"/>
  <sheetViews>
    <sheetView topLeftCell="A22" zoomScale="120" workbookViewId="0">
      <selection activeCell="C1" sqref="C1:L1"/>
    </sheetView>
  </sheetViews>
  <sheetFormatPr defaultColWidth="9.140625" defaultRowHeight="11.25" x14ac:dyDescent="0.2"/>
  <cols>
    <col min="1" max="1" width="3.7109375" style="97" customWidth="1"/>
    <col min="2" max="2" width="37.28515625" style="97" customWidth="1"/>
    <col min="3" max="3" width="12" style="98" customWidth="1"/>
    <col min="4" max="4" width="11.140625" style="98" customWidth="1"/>
    <col min="5" max="5" width="12.140625" style="98" customWidth="1"/>
    <col min="6" max="6" width="40.42578125" style="98" customWidth="1"/>
    <col min="7" max="7" width="11.5703125" style="98" customWidth="1"/>
    <col min="8" max="8" width="11.7109375" style="98" customWidth="1"/>
    <col min="9" max="9" width="14.5703125" style="98" customWidth="1"/>
    <col min="10" max="10" width="7.7109375" style="170" hidden="1" customWidth="1"/>
    <col min="11" max="11" width="7.140625" style="170" hidden="1" customWidth="1"/>
    <col min="12" max="12" width="7.85546875" style="170" hidden="1" customWidth="1"/>
    <col min="13" max="16384" width="9.140625" style="8"/>
  </cols>
  <sheetData>
    <row r="1" spans="1:13" ht="12.75" x14ac:dyDescent="0.2">
      <c r="C1" s="1431" t="s">
        <v>1283</v>
      </c>
      <c r="D1" s="1481"/>
      <c r="E1" s="1481"/>
      <c r="F1" s="1481"/>
      <c r="G1" s="1481"/>
      <c r="H1" s="1481"/>
      <c r="I1" s="1481"/>
      <c r="J1" s="1481"/>
      <c r="K1" s="1481"/>
      <c r="L1" s="1481"/>
    </row>
    <row r="2" spans="1:13" x14ac:dyDescent="0.2">
      <c r="I2" s="99"/>
    </row>
    <row r="3" spans="1:13" s="74" customFormat="1" ht="12.75" x14ac:dyDescent="0.2">
      <c r="A3" s="100"/>
      <c r="B3" s="1435" t="s">
        <v>73</v>
      </c>
      <c r="C3" s="1435"/>
      <c r="D3" s="1435"/>
      <c r="E3" s="1435"/>
      <c r="F3" s="1435"/>
      <c r="G3" s="1435"/>
      <c r="H3" s="1435"/>
      <c r="I3" s="1435"/>
      <c r="J3" s="1481"/>
      <c r="K3" s="1481"/>
      <c r="L3" s="1481"/>
    </row>
    <row r="4" spans="1:13" s="74" customFormat="1" x14ac:dyDescent="0.2">
      <c r="A4" s="100"/>
      <c r="B4" s="1544" t="s">
        <v>1039</v>
      </c>
      <c r="C4" s="1544"/>
      <c r="D4" s="1544"/>
      <c r="E4" s="1544"/>
      <c r="F4" s="1544"/>
      <c r="G4" s="1544"/>
      <c r="H4" s="1544"/>
      <c r="I4" s="1544"/>
    </row>
    <row r="5" spans="1:13" s="74" customFormat="1" ht="12.75" x14ac:dyDescent="0.2">
      <c r="A5" s="1436" t="s">
        <v>246</v>
      </c>
      <c r="B5" s="1483"/>
      <c r="C5" s="1483"/>
      <c r="D5" s="1483"/>
      <c r="E5" s="1483"/>
      <c r="F5" s="1483"/>
      <c r="G5" s="1483"/>
      <c r="H5" s="1483"/>
      <c r="I5" s="1483"/>
      <c r="J5" s="1483"/>
      <c r="K5" s="1483"/>
      <c r="L5" s="1483"/>
    </row>
    <row r="6" spans="1:13" s="74" customFormat="1" ht="12.75" customHeight="1" x14ac:dyDescent="0.2">
      <c r="A6" s="1441" t="s">
        <v>53</v>
      </c>
      <c r="B6" s="1442" t="s">
        <v>54</v>
      </c>
      <c r="C6" s="1459" t="s">
        <v>55</v>
      </c>
      <c r="D6" s="1459"/>
      <c r="E6" s="1460"/>
      <c r="F6" s="1545" t="s">
        <v>56</v>
      </c>
      <c r="G6" s="1438" t="s">
        <v>57</v>
      </c>
      <c r="H6" s="1439"/>
      <c r="I6" s="1440"/>
      <c r="M6" s="351"/>
    </row>
    <row r="7" spans="1:13" s="74" customFormat="1" ht="12.75" customHeight="1" x14ac:dyDescent="0.2">
      <c r="A7" s="1441"/>
      <c r="B7" s="1442"/>
      <c r="C7" s="1432" t="s">
        <v>1012</v>
      </c>
      <c r="D7" s="1432"/>
      <c r="E7" s="1433"/>
      <c r="F7" s="1545"/>
      <c r="G7" s="1432" t="s">
        <v>1012</v>
      </c>
      <c r="H7" s="1432"/>
      <c r="I7" s="1432"/>
      <c r="M7" s="351"/>
    </row>
    <row r="8" spans="1:13" s="75" customFormat="1" ht="36.6" customHeight="1" x14ac:dyDescent="0.2">
      <c r="A8" s="1441"/>
      <c r="B8" s="101" t="s">
        <v>58</v>
      </c>
      <c r="C8" s="82" t="s">
        <v>59</v>
      </c>
      <c r="D8" s="82" t="s">
        <v>60</v>
      </c>
      <c r="E8" s="102" t="s">
        <v>61</v>
      </c>
      <c r="F8" s="103" t="s">
        <v>62</v>
      </c>
      <c r="G8" s="82" t="s">
        <v>59</v>
      </c>
      <c r="H8" s="82" t="s">
        <v>60</v>
      </c>
      <c r="I8" s="82" t="s">
        <v>61</v>
      </c>
      <c r="M8" s="352"/>
    </row>
    <row r="9" spans="1:13" ht="11.45" customHeight="1" x14ac:dyDescent="0.2">
      <c r="A9" s="104">
        <v>1</v>
      </c>
      <c r="B9" s="105" t="s">
        <v>22</v>
      </c>
      <c r="C9" s="106"/>
      <c r="D9" s="106"/>
      <c r="E9" s="106"/>
      <c r="F9" s="85" t="s">
        <v>23</v>
      </c>
      <c r="G9" s="106"/>
      <c r="H9" s="106"/>
      <c r="I9" s="279"/>
      <c r="J9" s="8"/>
      <c r="K9" s="8"/>
      <c r="L9" s="8"/>
      <c r="M9" s="130"/>
    </row>
    <row r="10" spans="1:13" x14ac:dyDescent="0.2">
      <c r="A10" s="104">
        <f t="shared" ref="A10:A56" si="0">A9+1</f>
        <v>2</v>
      </c>
      <c r="B10" s="107" t="s">
        <v>33</v>
      </c>
      <c r="C10" s="158"/>
      <c r="D10" s="158"/>
      <c r="E10" s="152"/>
      <c r="F10" s="314" t="s">
        <v>197</v>
      </c>
      <c r="G10" s="152">
        <f>'műk. kiad. szakf Önkorm. '!D67</f>
        <v>66943</v>
      </c>
      <c r="H10" s="152">
        <f>'műk. kiad. szakf Önkorm. '!E67</f>
        <v>23836</v>
      </c>
      <c r="I10" s="294">
        <f>SUM(G10:H10)</f>
        <v>90779</v>
      </c>
      <c r="J10" s="8"/>
      <c r="K10" s="8"/>
      <c r="L10" s="8"/>
      <c r="M10" s="130"/>
    </row>
    <row r="11" spans="1:13" x14ac:dyDescent="0.2">
      <c r="A11" s="104">
        <f t="shared" si="0"/>
        <v>3</v>
      </c>
      <c r="B11" s="107" t="s">
        <v>174</v>
      </c>
      <c r="C11" s="158">
        <f>'tám, végl. pe.átv  '!C11+'tám, végl. pe.átv  '!C19+'tám, végl. pe.átv  '!C20+'tám, végl. pe.átv  '!C18</f>
        <v>604675</v>
      </c>
      <c r="D11" s="158">
        <f>'tám, végl. pe.átv  '!D11+'tám, végl. pe.átv  '!D19+'tám, végl. pe.átv  '!D20+'tám, végl. pe.átv  '!D18</f>
        <v>105325</v>
      </c>
      <c r="E11" s="158">
        <f>'tám, végl. pe.átv  '!E11+'tám, végl. pe.átv  '!E19+'tám, végl. pe.átv  '!E20+'tám, végl. pe.átv  '!E18</f>
        <v>710000</v>
      </c>
      <c r="F11" s="314" t="s">
        <v>198</v>
      </c>
      <c r="G11" s="152">
        <f>'műk. kiad. szakf Önkorm. '!F67</f>
        <v>16939</v>
      </c>
      <c r="H11" s="152">
        <f>'műk. kiad. szakf Önkorm. '!G67</f>
        <v>9023</v>
      </c>
      <c r="I11" s="294">
        <f>SUM(G11:H11)</f>
        <v>25962</v>
      </c>
      <c r="J11" s="8"/>
      <c r="K11" s="8"/>
      <c r="L11" s="8"/>
      <c r="M11" s="130"/>
    </row>
    <row r="12" spans="1:13" x14ac:dyDescent="0.2">
      <c r="A12" s="104">
        <f t="shared" si="0"/>
        <v>4</v>
      </c>
      <c r="B12" s="107" t="s">
        <v>171</v>
      </c>
      <c r="C12" s="158"/>
      <c r="D12" s="158">
        <v>0</v>
      </c>
      <c r="E12" s="158">
        <f>C12+D12</f>
        <v>0</v>
      </c>
      <c r="F12" s="314" t="s">
        <v>199</v>
      </c>
      <c r="G12" s="152">
        <f>'műk. kiad. szakf Önkorm. '!H67</f>
        <v>657248</v>
      </c>
      <c r="H12" s="152">
        <f>'műk. kiad. szakf Önkorm. '!I67</f>
        <v>189682</v>
      </c>
      <c r="I12" s="294">
        <f>SUM(G12:H12)</f>
        <v>846930</v>
      </c>
      <c r="J12" s="8"/>
      <c r="K12" s="8"/>
      <c r="L12" s="8"/>
      <c r="M12" s="130"/>
    </row>
    <row r="13" spans="1:13" ht="12" customHeight="1" x14ac:dyDescent="0.2">
      <c r="A13" s="104">
        <f t="shared" si="0"/>
        <v>5</v>
      </c>
      <c r="B13" s="330" t="s">
        <v>1204</v>
      </c>
      <c r="C13" s="158">
        <f>'tám, végl. pe.átv  '!C45</f>
        <v>54228</v>
      </c>
      <c r="D13" s="158">
        <f>'tám, végl. pe.átv  '!D45</f>
        <v>2181</v>
      </c>
      <c r="E13" s="158">
        <f>'tám, végl. pe.átv  '!E45</f>
        <v>56409</v>
      </c>
      <c r="F13" s="314"/>
      <c r="G13" s="158"/>
      <c r="H13" s="158"/>
      <c r="I13" s="294"/>
      <c r="J13" s="8"/>
      <c r="K13" s="8"/>
      <c r="L13" s="8"/>
      <c r="M13" s="130"/>
    </row>
    <row r="14" spans="1:13" x14ac:dyDescent="0.2">
      <c r="A14" s="104">
        <f>A13+1</f>
        <v>6</v>
      </c>
      <c r="B14" s="107" t="s">
        <v>777</v>
      </c>
      <c r="C14" s="158"/>
      <c r="D14" s="158"/>
      <c r="E14" s="152"/>
      <c r="F14" s="314" t="s">
        <v>200</v>
      </c>
      <c r="G14" s="156">
        <f>'ellátottak önk.'!E29</f>
        <v>2300</v>
      </c>
      <c r="H14" s="156">
        <f>'ellátottak önk.'!F29</f>
        <v>14009</v>
      </c>
      <c r="I14" s="294">
        <f>SUM(G14:H14)</f>
        <v>16309</v>
      </c>
      <c r="J14" s="8"/>
      <c r="K14" s="8"/>
      <c r="L14" s="8"/>
      <c r="M14" s="130"/>
    </row>
    <row r="15" spans="1:13" x14ac:dyDescent="0.2">
      <c r="A15" s="104">
        <f t="shared" ref="A15:A26" si="1">A14+1</f>
        <v>7</v>
      </c>
      <c r="B15" s="107" t="s">
        <v>776</v>
      </c>
      <c r="C15" s="158">
        <f>'felh. bev.  '!C18</f>
        <v>0</v>
      </c>
      <c r="D15" s="158"/>
      <c r="E15" s="152">
        <f t="shared" ref="E15:E16" si="2">SUM(C15:D15)</f>
        <v>0</v>
      </c>
      <c r="F15" s="314"/>
      <c r="G15" s="557"/>
      <c r="H15" s="557"/>
      <c r="I15" s="695"/>
      <c r="J15" s="8"/>
      <c r="K15" s="8"/>
      <c r="L15" s="8"/>
      <c r="M15" s="130"/>
    </row>
    <row r="16" spans="1:13" x14ac:dyDescent="0.2">
      <c r="A16" s="104">
        <f t="shared" si="1"/>
        <v>8</v>
      </c>
      <c r="B16" s="576" t="s">
        <v>1205</v>
      </c>
      <c r="C16" s="158">
        <f>'felh. bev.  '!C25</f>
        <v>940275</v>
      </c>
      <c r="D16" s="158">
        <f>'felh. bev.  '!D25</f>
        <v>0</v>
      </c>
      <c r="E16" s="152">
        <f t="shared" si="2"/>
        <v>940275</v>
      </c>
      <c r="F16" s="314" t="s">
        <v>201</v>
      </c>
      <c r="G16" s="557"/>
      <c r="H16" s="557"/>
      <c r="I16" s="695"/>
      <c r="J16" s="8"/>
      <c r="K16" s="8"/>
      <c r="L16" s="8"/>
      <c r="M16" s="130"/>
    </row>
    <row r="17" spans="1:14" x14ac:dyDescent="0.2">
      <c r="A17" s="104">
        <f t="shared" si="1"/>
        <v>9</v>
      </c>
      <c r="B17" s="107" t="s">
        <v>175</v>
      </c>
      <c r="C17" s="158">
        <f>'közhatalmi bevételek'!D30</f>
        <v>269829</v>
      </c>
      <c r="D17" s="158">
        <f>'közhatalmi bevételek'!E30</f>
        <v>506800</v>
      </c>
      <c r="E17" s="158">
        <f>'közhatalmi bevételek'!F30</f>
        <v>776629</v>
      </c>
      <c r="F17" s="314" t="s">
        <v>202</v>
      </c>
      <c r="G17" s="156">
        <f>mc.pe.átad!E26</f>
        <v>1751</v>
      </c>
      <c r="H17" s="156">
        <f>mc.pe.átad!F26</f>
        <v>57802</v>
      </c>
      <c r="I17" s="156">
        <f>mc.pe.átad!G26</f>
        <v>59553</v>
      </c>
      <c r="J17" s="8"/>
      <c r="K17" s="8"/>
      <c r="L17" s="8"/>
      <c r="M17" s="130"/>
    </row>
    <row r="18" spans="1:14" x14ac:dyDescent="0.2">
      <c r="A18" s="104">
        <f t="shared" si="1"/>
        <v>10</v>
      </c>
      <c r="B18" s="110" t="s">
        <v>37</v>
      </c>
      <c r="C18" s="693"/>
      <c r="D18" s="693"/>
      <c r="E18" s="693"/>
      <c r="F18" s="314" t="s">
        <v>203</v>
      </c>
      <c r="G18" s="156">
        <f>mc.pe.átad!E63</f>
        <v>28006</v>
      </c>
      <c r="H18" s="156">
        <f>mc.pe.átad!F63</f>
        <v>85635</v>
      </c>
      <c r="I18" s="156">
        <f>mc.pe.átad!G63</f>
        <v>113641</v>
      </c>
      <c r="J18" s="8"/>
      <c r="K18" s="8"/>
      <c r="L18" s="8"/>
      <c r="M18" s="130"/>
    </row>
    <row r="19" spans="1:14" x14ac:dyDescent="0.2">
      <c r="A19" s="104">
        <f t="shared" si="1"/>
        <v>11</v>
      </c>
      <c r="B19" s="110"/>
      <c r="C19" s="693"/>
      <c r="D19" s="693"/>
      <c r="E19" s="693"/>
      <c r="F19" s="314" t="s">
        <v>227</v>
      </c>
      <c r="G19" s="156">
        <f>'műk. kiad. szakf Önkorm. '!N67</f>
        <v>139055</v>
      </c>
      <c r="H19" s="156">
        <f>'műk. kiad. szakf Önkorm. '!O67</f>
        <v>0</v>
      </c>
      <c r="I19" s="156">
        <f>G19+H19</f>
        <v>139055</v>
      </c>
      <c r="J19" s="8"/>
      <c r="K19" s="8"/>
      <c r="L19" s="8"/>
      <c r="M19" s="130"/>
    </row>
    <row r="20" spans="1:14" x14ac:dyDescent="0.2">
      <c r="A20" s="104">
        <f>A19+1</f>
        <v>12</v>
      </c>
      <c r="B20" s="70" t="s">
        <v>176</v>
      </c>
      <c r="C20" s="192">
        <v>74148</v>
      </c>
      <c r="D20" s="192">
        <v>70068</v>
      </c>
      <c r="E20" s="192">
        <f>SUM(C20:D20)</f>
        <v>144216</v>
      </c>
      <c r="F20" s="314" t="s">
        <v>205</v>
      </c>
      <c r="G20" s="156">
        <f>tartalék!C24</f>
        <v>136708</v>
      </c>
      <c r="H20" s="156">
        <f>tartalék!D24</f>
        <v>15765</v>
      </c>
      <c r="I20" s="515">
        <f>SUM(G20:H20)</f>
        <v>152473</v>
      </c>
      <c r="J20" s="8"/>
      <c r="K20" s="8"/>
      <c r="L20" s="8"/>
      <c r="M20" s="130"/>
    </row>
    <row r="21" spans="1:14" x14ac:dyDescent="0.2">
      <c r="A21" s="104">
        <f t="shared" si="1"/>
        <v>13</v>
      </c>
      <c r="C21" s="693"/>
      <c r="D21" s="693"/>
      <c r="E21" s="693"/>
      <c r="F21" s="314" t="s">
        <v>228</v>
      </c>
      <c r="G21" s="156">
        <f>tartalék!C29</f>
        <v>120725</v>
      </c>
      <c r="H21" s="156">
        <f>tartalék!D29</f>
        <v>7261</v>
      </c>
      <c r="I21" s="156">
        <f>tartalék!E29</f>
        <v>127986</v>
      </c>
      <c r="J21" s="8"/>
      <c r="K21" s="8"/>
      <c r="L21" s="8"/>
      <c r="M21" s="130"/>
    </row>
    <row r="22" spans="1:14" s="76" customFormat="1" x14ac:dyDescent="0.2">
      <c r="A22" s="104">
        <f t="shared" si="1"/>
        <v>14</v>
      </c>
      <c r="B22" s="97" t="s">
        <v>39</v>
      </c>
      <c r="C22" s="693"/>
      <c r="D22" s="693"/>
      <c r="E22" s="693"/>
      <c r="F22" s="350"/>
      <c r="G22" s="156"/>
      <c r="H22" s="156"/>
      <c r="I22" s="296"/>
      <c r="M22" s="353"/>
    </row>
    <row r="23" spans="1:14" s="76" customFormat="1" x14ac:dyDescent="0.2">
      <c r="A23" s="104">
        <f t="shared" si="1"/>
        <v>15</v>
      </c>
      <c r="B23" s="97" t="s">
        <v>177</v>
      </c>
      <c r="C23" s="192"/>
      <c r="D23" s="192"/>
      <c r="E23" s="192"/>
      <c r="F23" s="350"/>
      <c r="G23" s="156"/>
      <c r="H23" s="156"/>
      <c r="I23" s="296"/>
      <c r="M23" s="353"/>
    </row>
    <row r="24" spans="1:14" x14ac:dyDescent="0.2">
      <c r="A24" s="104">
        <f t="shared" si="1"/>
        <v>16</v>
      </c>
      <c r="B24" s="120" t="s">
        <v>180</v>
      </c>
      <c r="C24" s="152">
        <f>'felh. bev.  '!C12</f>
        <v>1070</v>
      </c>
      <c r="D24" s="152">
        <f>'felh. bev.  '!D12</f>
        <v>1500</v>
      </c>
      <c r="E24" s="192">
        <f>SUM(C24:D24)</f>
        <v>2570</v>
      </c>
      <c r="F24" s="486" t="s">
        <v>63</v>
      </c>
      <c r="G24" s="193">
        <f t="shared" ref="G24:L24" si="3">SUM(G10:G22)</f>
        <v>1169675</v>
      </c>
      <c r="H24" s="193">
        <f t="shared" si="3"/>
        <v>403013</v>
      </c>
      <c r="I24" s="297">
        <f t="shared" si="3"/>
        <v>1572688</v>
      </c>
      <c r="J24" s="77">
        <f t="shared" si="3"/>
        <v>0</v>
      </c>
      <c r="K24" s="77">
        <f t="shared" si="3"/>
        <v>0</v>
      </c>
      <c r="L24" s="274">
        <f t="shared" si="3"/>
        <v>0</v>
      </c>
      <c r="M24" s="130"/>
    </row>
    <row r="25" spans="1:14" x14ac:dyDescent="0.2">
      <c r="A25" s="104">
        <f t="shared" si="1"/>
        <v>17</v>
      </c>
      <c r="B25" s="120" t="s">
        <v>181</v>
      </c>
      <c r="C25" s="192">
        <f>'felh. bev.  '!C13</f>
        <v>2206</v>
      </c>
      <c r="D25" s="192"/>
      <c r="E25" s="192">
        <f>SUM(C25:D25)</f>
        <v>2206</v>
      </c>
      <c r="F25" s="350"/>
      <c r="G25" s="557"/>
      <c r="H25" s="557"/>
      <c r="I25" s="558"/>
      <c r="J25" s="8"/>
      <c r="K25" s="8"/>
      <c r="L25" s="8"/>
      <c r="M25" s="130"/>
    </row>
    <row r="26" spans="1:14" x14ac:dyDescent="0.2">
      <c r="A26" s="104">
        <f t="shared" si="1"/>
        <v>18</v>
      </c>
      <c r="B26" s="97" t="s">
        <v>182</v>
      </c>
      <c r="C26" s="152">
        <f>'felh. bev.  '!C16</f>
        <v>0</v>
      </c>
      <c r="D26" s="152">
        <f>'felh. bev.  '!D16</f>
        <v>0</v>
      </c>
      <c r="E26" s="152">
        <f>'felh. bev.  '!E16</f>
        <v>0</v>
      </c>
      <c r="F26" s="487" t="s">
        <v>32</v>
      </c>
      <c r="G26" s="672"/>
      <c r="H26" s="672"/>
      <c r="I26" s="558"/>
      <c r="J26" s="8"/>
      <c r="K26" s="8"/>
      <c r="L26" s="8"/>
      <c r="M26" s="130"/>
    </row>
    <row r="27" spans="1:14" x14ac:dyDescent="0.2">
      <c r="A27" s="104">
        <f t="shared" si="0"/>
        <v>19</v>
      </c>
      <c r="B27" s="107" t="s">
        <v>183</v>
      </c>
      <c r="C27" s="694"/>
      <c r="D27" s="694"/>
      <c r="E27" s="694"/>
      <c r="F27" s="314" t="s">
        <v>229</v>
      </c>
      <c r="G27" s="156">
        <f>'felhalm. kiad.  '!H16+'felhalm. kiad.  '!H49+'felhalm. kiad.  '!H67+'felhalm. kiad.  '!H72+'felhalm. kiad.  '!H80+'felhalm. kiad.  '!H85</f>
        <v>3090809</v>
      </c>
      <c r="H27" s="156">
        <f>'felhalm. kiad.  '!I16+'felhalm. kiad.  '!I49+'felhalm. kiad.  '!I67+'felhalm. kiad.  '!I72+'felhalm. kiad.  '!I80+'felhalm. kiad.  '!I85</f>
        <v>33214</v>
      </c>
      <c r="I27" s="296">
        <f t="shared" ref="I27:I32" si="4">SUM(G27:H27)</f>
        <v>3124023</v>
      </c>
      <c r="J27" s="8"/>
      <c r="K27" s="8"/>
      <c r="L27" s="8"/>
      <c r="M27" s="350"/>
      <c r="N27" s="483"/>
    </row>
    <row r="28" spans="1:14" x14ac:dyDescent="0.2">
      <c r="A28" s="104">
        <f t="shared" si="0"/>
        <v>20</v>
      </c>
      <c r="B28" s="107"/>
      <c r="C28" s="694"/>
      <c r="D28" s="694"/>
      <c r="E28" s="694"/>
      <c r="F28" s="314" t="s">
        <v>209</v>
      </c>
      <c r="G28" s="156">
        <f>'felhalm. kiad.  '!H22</f>
        <v>47044</v>
      </c>
      <c r="H28" s="156">
        <f>'felhalm. kiad.  '!I22</f>
        <v>0</v>
      </c>
      <c r="I28" s="296">
        <f t="shared" si="4"/>
        <v>47044</v>
      </c>
      <c r="J28" s="8"/>
      <c r="K28" s="8"/>
      <c r="L28" s="8"/>
      <c r="M28" s="130"/>
    </row>
    <row r="29" spans="1:14" x14ac:dyDescent="0.2">
      <c r="A29" s="104">
        <f t="shared" si="0"/>
        <v>21</v>
      </c>
      <c r="B29" s="97" t="s">
        <v>184</v>
      </c>
      <c r="C29" s="152">
        <f>'tám, végl. pe.átv  '!C53</f>
        <v>0</v>
      </c>
      <c r="D29" s="152">
        <f>'tám, végl. pe.átv  '!D53</f>
        <v>6048</v>
      </c>
      <c r="E29" s="152">
        <f>'tám, végl. pe.átv  '!E53</f>
        <v>6048</v>
      </c>
      <c r="F29" s="314" t="s">
        <v>210</v>
      </c>
      <c r="G29" s="156"/>
      <c r="H29" s="156"/>
      <c r="I29" s="296"/>
      <c r="J29" s="8"/>
      <c r="K29" s="8"/>
      <c r="L29" s="8"/>
      <c r="M29" s="130"/>
    </row>
    <row r="30" spans="1:14" s="76" customFormat="1" x14ac:dyDescent="0.2">
      <c r="A30" s="104">
        <f t="shared" si="0"/>
        <v>22</v>
      </c>
      <c r="B30" s="97" t="s">
        <v>226</v>
      </c>
      <c r="C30" s="152">
        <v>100</v>
      </c>
      <c r="D30" s="152">
        <v>4984</v>
      </c>
      <c r="E30" s="152">
        <f>'felh. bev.  '!E27+'felh. bev.  '!E33</f>
        <v>5084</v>
      </c>
      <c r="F30" s="314" t="s">
        <v>211</v>
      </c>
      <c r="G30" s="156">
        <f>'felhalm. kiad.  '!H91</f>
        <v>11478</v>
      </c>
      <c r="H30" s="156">
        <f>'felhalm. kiad.  '!I91</f>
        <v>1001</v>
      </c>
      <c r="I30" s="296">
        <f t="shared" si="4"/>
        <v>12479</v>
      </c>
      <c r="M30" s="353"/>
    </row>
    <row r="31" spans="1:14" s="76" customFormat="1" x14ac:dyDescent="0.2">
      <c r="A31" s="104">
        <f t="shared" si="0"/>
        <v>23</v>
      </c>
      <c r="B31" s="97"/>
      <c r="C31" s="152"/>
      <c r="D31" s="152"/>
      <c r="E31" s="152"/>
      <c r="F31" s="314" t="s">
        <v>785</v>
      </c>
      <c r="G31" s="156">
        <f>'felhalm. kiad.  '!H101</f>
        <v>0</v>
      </c>
      <c r="H31" s="156">
        <f>'felhalm. kiad.  '!I101</f>
        <v>5000</v>
      </c>
      <c r="I31" s="296">
        <f t="shared" si="4"/>
        <v>5000</v>
      </c>
      <c r="M31" s="353"/>
    </row>
    <row r="32" spans="1:14" x14ac:dyDescent="0.2">
      <c r="A32" s="104">
        <f t="shared" si="0"/>
        <v>24</v>
      </c>
      <c r="C32" s="152"/>
      <c r="D32" s="152"/>
      <c r="E32" s="152"/>
      <c r="F32" s="314" t="s">
        <v>783</v>
      </c>
      <c r="G32" s="156">
        <f>'felhalm. kiad.  '!H96</f>
        <v>1863</v>
      </c>
      <c r="H32" s="156">
        <f>'felhalm. kiad.  '!I96</f>
        <v>0</v>
      </c>
      <c r="I32" s="296">
        <f t="shared" si="4"/>
        <v>1863</v>
      </c>
      <c r="J32" s="8"/>
      <c r="K32" s="8"/>
      <c r="L32" s="8"/>
      <c r="M32" s="130"/>
    </row>
    <row r="33" spans="1:13" s="9" customFormat="1" x14ac:dyDescent="0.2">
      <c r="A33" s="104">
        <f t="shared" si="0"/>
        <v>25</v>
      </c>
      <c r="B33" s="114" t="s">
        <v>49</v>
      </c>
      <c r="C33" s="516">
        <f>C12+C20+C11+C17+C13+C29</f>
        <v>1002880</v>
      </c>
      <c r="D33" s="516">
        <f>D12+D20+D11+D17+D13+D29</f>
        <v>690422</v>
      </c>
      <c r="E33" s="516">
        <f>E12+E20+E11+E17+E13+E29</f>
        <v>1693302</v>
      </c>
      <c r="F33" s="314" t="s">
        <v>784</v>
      </c>
      <c r="G33" s="154">
        <f>tartalék!C16</f>
        <v>200</v>
      </c>
      <c r="H33" s="154">
        <f>tartalék!D16</f>
        <v>13941</v>
      </c>
      <c r="I33" s="154">
        <f>tartalék!E16</f>
        <v>14141</v>
      </c>
      <c r="M33" s="320"/>
    </row>
    <row r="34" spans="1:13" x14ac:dyDescent="0.2">
      <c r="A34" s="104">
        <f t="shared" si="0"/>
        <v>26</v>
      </c>
      <c r="B34" s="115" t="s">
        <v>64</v>
      </c>
      <c r="C34" s="193">
        <f>C15+C16+C24+C25+C26+C27+C30</f>
        <v>943651</v>
      </c>
      <c r="D34" s="193">
        <f>D15+D16+D24+D25+D26+D27+D30</f>
        <v>6484</v>
      </c>
      <c r="E34" s="193">
        <f t="shared" ref="E34" si="5">E15+E16+E24+E25+E26+E27+E30</f>
        <v>950135</v>
      </c>
      <c r="F34" s="472" t="s">
        <v>65</v>
      </c>
      <c r="G34" s="193">
        <f>SUM(G27:G33)</f>
        <v>3151394</v>
      </c>
      <c r="H34" s="193">
        <f>SUM(H27:H33)</f>
        <v>53156</v>
      </c>
      <c r="I34" s="297">
        <f>SUM(I27:I33)</f>
        <v>3204550</v>
      </c>
      <c r="J34" s="8"/>
      <c r="K34" s="8"/>
      <c r="L34" s="8"/>
      <c r="M34" s="130"/>
    </row>
    <row r="35" spans="1:13" x14ac:dyDescent="0.2">
      <c r="A35" s="104">
        <f t="shared" si="0"/>
        <v>27</v>
      </c>
      <c r="B35" s="118" t="s">
        <v>48</v>
      </c>
      <c r="C35" s="195">
        <f>SUM(C33:C34)</f>
        <v>1946531</v>
      </c>
      <c r="D35" s="195">
        <f>SUM(D33:D34)</f>
        <v>696906</v>
      </c>
      <c r="E35" s="195">
        <f>SUM(C35:D35)</f>
        <v>2643437</v>
      </c>
      <c r="F35" s="488" t="s">
        <v>66</v>
      </c>
      <c r="G35" s="195">
        <f t="shared" ref="G35:L35" si="6">G24+G34</f>
        <v>4321069</v>
      </c>
      <c r="H35" s="195">
        <f t="shared" si="6"/>
        <v>456169</v>
      </c>
      <c r="I35" s="276">
        <f t="shared" si="6"/>
        <v>4777238</v>
      </c>
      <c r="J35" s="113">
        <f t="shared" si="6"/>
        <v>0</v>
      </c>
      <c r="K35" s="113">
        <f t="shared" si="6"/>
        <v>0</v>
      </c>
      <c r="L35" s="278">
        <f t="shared" si="6"/>
        <v>0</v>
      </c>
      <c r="M35" s="130"/>
    </row>
    <row r="36" spans="1:13" x14ac:dyDescent="0.2">
      <c r="A36" s="104">
        <f t="shared" si="0"/>
        <v>28</v>
      </c>
      <c r="B36" s="120"/>
      <c r="C36" s="156"/>
      <c r="D36" s="156"/>
      <c r="E36" s="156"/>
      <c r="F36" s="350"/>
      <c r="G36" s="557"/>
      <c r="H36" s="557"/>
      <c r="I36" s="558"/>
      <c r="J36" s="8"/>
      <c r="K36" s="8"/>
      <c r="L36" s="8"/>
      <c r="M36" s="130"/>
    </row>
    <row r="37" spans="1:13" x14ac:dyDescent="0.2">
      <c r="A37" s="104">
        <f t="shared" si="0"/>
        <v>29</v>
      </c>
      <c r="B37" s="118" t="s">
        <v>21</v>
      </c>
      <c r="C37" s="195">
        <f>C35-G35</f>
        <v>-2374538</v>
      </c>
      <c r="D37" s="195">
        <f t="shared" ref="D37:E37" si="7">D35-H35</f>
        <v>240737</v>
      </c>
      <c r="E37" s="195">
        <f t="shared" si="7"/>
        <v>-2133801</v>
      </c>
      <c r="F37" s="486"/>
      <c r="G37" s="910"/>
      <c r="H37" s="910"/>
      <c r="I37" s="911"/>
      <c r="J37" s="8"/>
      <c r="K37" s="8"/>
      <c r="L37" s="8"/>
      <c r="M37" s="130"/>
    </row>
    <row r="38" spans="1:13" s="9" customFormat="1" x14ac:dyDescent="0.2">
      <c r="A38" s="104">
        <f t="shared" si="0"/>
        <v>30</v>
      </c>
      <c r="B38" s="120"/>
      <c r="C38" s="156"/>
      <c r="D38" s="156"/>
      <c r="E38" s="296"/>
      <c r="F38" s="350"/>
      <c r="G38" s="557"/>
      <c r="H38" s="557"/>
      <c r="I38" s="558"/>
      <c r="M38" s="320"/>
    </row>
    <row r="39" spans="1:13" s="9" customFormat="1" x14ac:dyDescent="0.2">
      <c r="A39" s="104">
        <f t="shared" si="0"/>
        <v>31</v>
      </c>
      <c r="B39" s="78" t="s">
        <v>50</v>
      </c>
      <c r="C39" s="368"/>
      <c r="D39" s="368"/>
      <c r="E39" s="368"/>
      <c r="F39" s="487" t="s">
        <v>31</v>
      </c>
      <c r="G39" s="672"/>
      <c r="H39" s="672"/>
      <c r="I39" s="673"/>
      <c r="M39" s="320"/>
    </row>
    <row r="40" spans="1:13" s="9" customFormat="1" x14ac:dyDescent="0.2">
      <c r="A40" s="104">
        <f t="shared" si="0"/>
        <v>32</v>
      </c>
      <c r="B40" s="83" t="s">
        <v>598</v>
      </c>
      <c r="C40" s="368"/>
      <c r="D40" s="368"/>
      <c r="E40" s="368"/>
      <c r="F40" s="489" t="s">
        <v>4</v>
      </c>
      <c r="G40" s="912"/>
      <c r="H40" s="913"/>
      <c r="I40" s="914"/>
      <c r="M40" s="320"/>
    </row>
    <row r="41" spans="1:13" s="9" customFormat="1" ht="12.75" customHeight="1" x14ac:dyDescent="0.2">
      <c r="A41" s="171">
        <f t="shared" si="0"/>
        <v>33</v>
      </c>
      <c r="B41" s="587" t="s">
        <v>852</v>
      </c>
      <c r="C41" s="457">
        <f>'hitelállomány '!C13</f>
        <v>330200</v>
      </c>
      <c r="D41" s="1060"/>
      <c r="E41" s="1061">
        <f>C41+D41</f>
        <v>330200</v>
      </c>
      <c r="F41" s="517" t="s">
        <v>3</v>
      </c>
      <c r="G41" s="156">
        <v>160121</v>
      </c>
      <c r="H41" s="156">
        <v>0</v>
      </c>
      <c r="I41" s="296">
        <f>G41+H41</f>
        <v>160121</v>
      </c>
      <c r="M41" s="320"/>
    </row>
    <row r="42" spans="1:13" x14ac:dyDescent="0.2">
      <c r="A42" s="104">
        <f t="shared" si="0"/>
        <v>34</v>
      </c>
      <c r="B42" s="72" t="s">
        <v>600</v>
      </c>
      <c r="C42" s="490"/>
      <c r="D42" s="491"/>
      <c r="E42" s="491"/>
      <c r="F42" s="314" t="s">
        <v>5</v>
      </c>
      <c r="G42" s="672"/>
      <c r="H42" s="672"/>
      <c r="I42" s="673"/>
      <c r="J42" s="8"/>
      <c r="K42" s="8"/>
      <c r="L42" s="8"/>
      <c r="M42" s="130"/>
    </row>
    <row r="43" spans="1:13" x14ac:dyDescent="0.2">
      <c r="A43" s="104">
        <f t="shared" si="0"/>
        <v>35</v>
      </c>
      <c r="B43" s="72" t="s">
        <v>189</v>
      </c>
      <c r="C43" s="152"/>
      <c r="D43" s="152"/>
      <c r="E43" s="152"/>
      <c r="F43" s="314" t="s">
        <v>6</v>
      </c>
      <c r="G43" s="912"/>
      <c r="H43" s="912"/>
      <c r="I43" s="673"/>
      <c r="J43" s="8"/>
      <c r="K43" s="8"/>
      <c r="L43" s="8"/>
      <c r="M43" s="130"/>
    </row>
    <row r="44" spans="1:13" x14ac:dyDescent="0.2">
      <c r="A44" s="104">
        <f t="shared" si="0"/>
        <v>36</v>
      </c>
      <c r="B44" s="327" t="s">
        <v>190</v>
      </c>
      <c r="C44" s="152">
        <v>830803</v>
      </c>
      <c r="D44" s="152">
        <v>101749</v>
      </c>
      <c r="E44" s="152">
        <f>C44+D44</f>
        <v>932552</v>
      </c>
      <c r="F44" s="314" t="s">
        <v>7</v>
      </c>
      <c r="G44" s="912"/>
      <c r="H44" s="912"/>
      <c r="I44" s="673"/>
      <c r="J44" s="8"/>
      <c r="K44" s="8"/>
      <c r="L44" s="8"/>
      <c r="M44" s="130"/>
    </row>
    <row r="45" spans="1:13" ht="17.25" x14ac:dyDescent="0.2">
      <c r="A45" s="104"/>
      <c r="B45" s="1062" t="s">
        <v>1141</v>
      </c>
      <c r="C45" s="152">
        <v>2112767</v>
      </c>
      <c r="D45" s="152"/>
      <c r="E45" s="152">
        <f>C45+D45</f>
        <v>2112767</v>
      </c>
      <c r="F45" s="314"/>
      <c r="G45" s="912"/>
      <c r="H45" s="912"/>
      <c r="I45" s="673"/>
      <c r="J45" s="8"/>
      <c r="K45" s="8"/>
      <c r="L45" s="8"/>
      <c r="M45" s="130"/>
    </row>
    <row r="46" spans="1:13" x14ac:dyDescent="0.2">
      <c r="A46" s="104">
        <f>A44+1</f>
        <v>37</v>
      </c>
      <c r="B46" s="327" t="s">
        <v>1139</v>
      </c>
      <c r="C46" s="694"/>
      <c r="D46" s="694"/>
      <c r="E46" s="694"/>
      <c r="F46" s="314"/>
      <c r="G46" s="912"/>
      <c r="H46" s="912"/>
      <c r="I46" s="673"/>
      <c r="J46" s="8"/>
      <c r="K46" s="8"/>
      <c r="L46" s="8"/>
      <c r="M46" s="130"/>
    </row>
    <row r="47" spans="1:13" x14ac:dyDescent="0.2">
      <c r="A47" s="104">
        <f t="shared" si="0"/>
        <v>38</v>
      </c>
      <c r="B47" s="73" t="s">
        <v>191</v>
      </c>
      <c r="C47" s="152">
        <v>57566</v>
      </c>
      <c r="D47" s="152"/>
      <c r="E47" s="152">
        <f>C47+D47</f>
        <v>57566</v>
      </c>
      <c r="F47" s="314" t="s">
        <v>8</v>
      </c>
      <c r="G47" s="672"/>
      <c r="H47" s="672"/>
      <c r="I47" s="558"/>
      <c r="J47" s="8"/>
      <c r="K47" s="8"/>
      <c r="L47" s="8"/>
      <c r="M47" s="130"/>
    </row>
    <row r="48" spans="1:13" x14ac:dyDescent="0.2">
      <c r="A48" s="104">
        <f t="shared" si="0"/>
        <v>39</v>
      </c>
      <c r="B48" s="73" t="s">
        <v>602</v>
      </c>
      <c r="C48" s="917"/>
      <c r="D48" s="917"/>
      <c r="E48" s="917"/>
      <c r="F48" s="314" t="s">
        <v>230</v>
      </c>
      <c r="G48" s="156">
        <v>64392</v>
      </c>
      <c r="H48" s="156">
        <v>0</v>
      </c>
      <c r="I48" s="296">
        <f>SUM(G48:H48)</f>
        <v>64392</v>
      </c>
      <c r="J48" s="8"/>
      <c r="K48" s="8"/>
      <c r="L48" s="8"/>
      <c r="M48" s="130"/>
    </row>
    <row r="49" spans="1:15" x14ac:dyDescent="0.2">
      <c r="A49" s="104">
        <f t="shared" si="0"/>
        <v>40</v>
      </c>
      <c r="B49" s="72" t="s">
        <v>603</v>
      </c>
      <c r="C49" s="694"/>
      <c r="D49" s="694"/>
      <c r="E49" s="694"/>
      <c r="F49" s="314" t="s">
        <v>219</v>
      </c>
      <c r="G49" s="557"/>
      <c r="H49" s="557"/>
      <c r="I49" s="558"/>
      <c r="J49" s="8"/>
      <c r="K49" s="8"/>
      <c r="L49" s="8"/>
      <c r="M49" s="130"/>
    </row>
    <row r="50" spans="1:15" x14ac:dyDescent="0.2">
      <c r="A50" s="104">
        <f t="shared" si="0"/>
        <v>41</v>
      </c>
      <c r="B50" s="72" t="s">
        <v>604</v>
      </c>
      <c r="C50" s="694"/>
      <c r="D50" s="694"/>
      <c r="E50" s="694"/>
      <c r="F50" s="484" t="s">
        <v>220</v>
      </c>
      <c r="G50" s="156">
        <f>'pü.mérleg Hivatal'!C48+'püm. GAMESZ. '!C48+'püm-TASZII.'!C48+püm.Brunszvik!C48+'püm Festetics'!C48</f>
        <v>720540</v>
      </c>
      <c r="H50" s="156">
        <f>'pü.mérleg Hivatal'!D48+'püm. GAMESZ. '!D48+'püm-TASZII.'!D48+püm.Brunszvik!D48+'püm Festetics'!D48</f>
        <v>337498</v>
      </c>
      <c r="I50" s="296">
        <f>SUM(G50:H50)</f>
        <v>1058038</v>
      </c>
      <c r="J50" s="8"/>
      <c r="K50" s="8"/>
      <c r="L50" s="8"/>
      <c r="M50" s="130"/>
    </row>
    <row r="51" spans="1:15" x14ac:dyDescent="0.2">
      <c r="A51" s="104">
        <f t="shared" si="0"/>
        <v>42</v>
      </c>
      <c r="B51" s="72" t="s">
        <v>0</v>
      </c>
      <c r="C51" s="694"/>
      <c r="D51" s="694"/>
      <c r="E51" s="694"/>
      <c r="F51" s="484" t="s">
        <v>221</v>
      </c>
      <c r="G51" s="156">
        <f>'pü.mérleg Hivatal'!C49+'püm. GAMESZ. '!C49+'püm-TASZII.'!C49+püm.Brunszvik!C49+'püm Festetics'!C49</f>
        <v>11745</v>
      </c>
      <c r="H51" s="156">
        <f>'pü.mérleg Hivatal'!D49+'püm. GAMESZ. '!D49+püm.Brunszvik!D49+'püm Festetics'!D49+'püm-TASZII.'!D49</f>
        <v>4988</v>
      </c>
      <c r="I51" s="156">
        <f>'pü.mérleg Hivatal'!E49+'püm. GAMESZ. '!E49+'püm-TASZII.'!E49+püm.Brunszvik!E49+'püm Festetics'!E49</f>
        <v>16733</v>
      </c>
      <c r="J51" s="8"/>
      <c r="K51" s="8"/>
      <c r="L51" s="8"/>
      <c r="M51" s="130"/>
    </row>
    <row r="52" spans="1:15" x14ac:dyDescent="0.2">
      <c r="A52" s="104">
        <f t="shared" si="0"/>
        <v>43</v>
      </c>
      <c r="B52" s="72" t="s">
        <v>1</v>
      </c>
      <c r="C52" s="694"/>
      <c r="D52" s="694"/>
      <c r="E52" s="152"/>
      <c r="F52" s="314" t="s">
        <v>13</v>
      </c>
      <c r="G52" s="156"/>
      <c r="H52" s="156"/>
      <c r="I52" s="296"/>
      <c r="J52" s="8"/>
      <c r="K52" s="8"/>
      <c r="L52" s="8"/>
      <c r="M52" s="130"/>
    </row>
    <row r="53" spans="1:15" x14ac:dyDescent="0.2">
      <c r="A53" s="104">
        <f t="shared" si="0"/>
        <v>44</v>
      </c>
      <c r="B53" s="72"/>
      <c r="C53" s="694"/>
      <c r="D53" s="694"/>
      <c r="E53" s="694"/>
      <c r="F53" s="314" t="s">
        <v>14</v>
      </c>
      <c r="G53" s="156"/>
      <c r="H53" s="156"/>
      <c r="I53" s="296"/>
      <c r="J53" s="8"/>
      <c r="K53" s="8"/>
      <c r="L53" s="8"/>
      <c r="M53" s="130"/>
    </row>
    <row r="54" spans="1:15" x14ac:dyDescent="0.2">
      <c r="A54" s="104">
        <f t="shared" si="0"/>
        <v>45</v>
      </c>
      <c r="B54" s="72"/>
      <c r="C54" s="694"/>
      <c r="D54" s="694"/>
      <c r="E54" s="694"/>
      <c r="F54" s="314" t="s">
        <v>15</v>
      </c>
      <c r="G54" s="156"/>
      <c r="H54" s="156"/>
      <c r="I54" s="296"/>
      <c r="J54" s="8"/>
      <c r="K54" s="8"/>
      <c r="L54" s="8"/>
      <c r="M54" s="130"/>
    </row>
    <row r="55" spans="1:15" ht="12" thickBot="1" x14ac:dyDescent="0.25">
      <c r="A55" s="104">
        <f t="shared" si="0"/>
        <v>46</v>
      </c>
      <c r="B55" s="118" t="s">
        <v>390</v>
      </c>
      <c r="C55" s="368">
        <f>SUM(C40:C53)</f>
        <v>3331336</v>
      </c>
      <c r="D55" s="368">
        <f>SUM(D40:D53)</f>
        <v>101749</v>
      </c>
      <c r="E55" s="368">
        <f>SUM(E40:E53)</f>
        <v>3433085</v>
      </c>
      <c r="F55" s="487" t="s">
        <v>383</v>
      </c>
      <c r="G55" s="195">
        <f>SUM(G40:G54)</f>
        <v>956798</v>
      </c>
      <c r="H55" s="195">
        <f>SUM(H40:H54)</f>
        <v>342486</v>
      </c>
      <c r="I55" s="276">
        <f t="shared" ref="I55:L55" si="8">SUM(I40:I54)</f>
        <v>1299284</v>
      </c>
      <c r="J55" s="113">
        <f t="shared" si="8"/>
        <v>0</v>
      </c>
      <c r="K55" s="113">
        <f t="shared" si="8"/>
        <v>0</v>
      </c>
      <c r="L55" s="278">
        <f t="shared" si="8"/>
        <v>0</v>
      </c>
      <c r="M55" s="130"/>
    </row>
    <row r="56" spans="1:15" ht="12" thickBot="1" x14ac:dyDescent="0.25">
      <c r="A56" s="526">
        <f t="shared" si="0"/>
        <v>47</v>
      </c>
      <c r="B56" s="578" t="s">
        <v>385</v>
      </c>
      <c r="C56" s="563">
        <f>C35+C55</f>
        <v>5277867</v>
      </c>
      <c r="D56" s="518">
        <f>D35+D55</f>
        <v>798655</v>
      </c>
      <c r="E56" s="519">
        <f>E35+E55</f>
        <v>6076522</v>
      </c>
      <c r="F56" s="520" t="s">
        <v>384</v>
      </c>
      <c r="G56" s="577">
        <f>G35+G55</f>
        <v>5277867</v>
      </c>
      <c r="H56" s="577">
        <f t="shared" ref="H56:L56" si="9">H35+H55</f>
        <v>798655</v>
      </c>
      <c r="I56" s="893">
        <f t="shared" si="9"/>
        <v>6076522</v>
      </c>
      <c r="J56" s="282">
        <f t="shared" si="9"/>
        <v>0</v>
      </c>
      <c r="K56" s="316">
        <f t="shared" si="9"/>
        <v>0</v>
      </c>
      <c r="L56" s="339">
        <f t="shared" si="9"/>
        <v>0</v>
      </c>
      <c r="M56" s="155"/>
      <c r="O56" s="589"/>
    </row>
    <row r="57" spans="1:15" x14ac:dyDescent="0.2">
      <c r="B57" s="123"/>
      <c r="C57" s="122"/>
      <c r="D57" s="122"/>
      <c r="E57" s="122"/>
      <c r="F57" s="113"/>
      <c r="G57" s="122"/>
      <c r="H57" s="122"/>
      <c r="I57" s="122"/>
      <c r="J57" s="8"/>
      <c r="K57" s="8"/>
      <c r="L57" s="8"/>
    </row>
    <row r="63" spans="1:15" x14ac:dyDescent="0.2">
      <c r="H63" s="10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J55"/>
  <sheetViews>
    <sheetView topLeftCell="A22" zoomScale="120" workbookViewId="0">
      <selection activeCell="C1" sqref="C1:I1"/>
    </sheetView>
  </sheetViews>
  <sheetFormatPr defaultColWidth="9.140625" defaultRowHeight="11.25" x14ac:dyDescent="0.2"/>
  <cols>
    <col min="1" max="1" width="3.7109375" style="97" customWidth="1"/>
    <col min="2" max="2" width="36.140625" style="97" customWidth="1"/>
    <col min="3" max="4" width="10.28515625" style="98" customWidth="1"/>
    <col min="5" max="5" width="9" style="98" customWidth="1"/>
    <col min="6" max="6" width="36.140625" style="98" customWidth="1"/>
    <col min="7" max="7" width="7.85546875" style="98" customWidth="1"/>
    <col min="8" max="8" width="10.140625" style="98" customWidth="1"/>
    <col min="9" max="9" width="10" style="98" customWidth="1"/>
    <col min="10" max="16384" width="9.140625" style="8"/>
  </cols>
  <sheetData>
    <row r="1" spans="1:10" ht="12.75" x14ac:dyDescent="0.2">
      <c r="C1" s="1431" t="s">
        <v>1284</v>
      </c>
      <c r="D1" s="1481"/>
      <c r="E1" s="1481"/>
      <c r="F1" s="1481"/>
      <c r="G1" s="1481"/>
      <c r="H1" s="1481"/>
      <c r="I1" s="1481"/>
    </row>
    <row r="2" spans="1:10" x14ac:dyDescent="0.2">
      <c r="F2" s="99"/>
      <c r="G2" s="99"/>
      <c r="H2" s="99"/>
      <c r="I2" s="99"/>
    </row>
    <row r="3" spans="1:10" x14ac:dyDescent="0.2">
      <c r="F3" s="99"/>
      <c r="G3" s="99"/>
      <c r="H3" s="99"/>
      <c r="I3" s="99"/>
    </row>
    <row r="4" spans="1:10" s="74" customFormat="1" x14ac:dyDescent="0.2">
      <c r="A4" s="100"/>
      <c r="B4" s="1435" t="s">
        <v>73</v>
      </c>
      <c r="C4" s="1435"/>
      <c r="D4" s="1435"/>
      <c r="E4" s="1435"/>
      <c r="F4" s="1435"/>
      <c r="G4" s="1435"/>
      <c r="H4" s="1435"/>
      <c r="I4" s="1435"/>
    </row>
    <row r="5" spans="1:10" s="74" customFormat="1" x14ac:dyDescent="0.2">
      <c r="A5" s="100"/>
      <c r="B5" s="1546" t="s">
        <v>166</v>
      </c>
      <c r="C5" s="1546"/>
      <c r="D5" s="1546"/>
      <c r="E5" s="1546"/>
      <c r="F5" s="1546"/>
      <c r="G5" s="1546"/>
      <c r="H5" s="1546"/>
      <c r="I5" s="1546"/>
    </row>
    <row r="6" spans="1:10" s="74" customFormat="1" x14ac:dyDescent="0.2">
      <c r="A6" s="100"/>
      <c r="B6" s="1435" t="s">
        <v>1013</v>
      </c>
      <c r="C6" s="1435"/>
      <c r="D6" s="1435"/>
      <c r="E6" s="1435"/>
      <c r="F6" s="1435"/>
      <c r="G6" s="1435"/>
      <c r="H6" s="1435"/>
      <c r="I6" s="1435"/>
    </row>
    <row r="7" spans="1:10" s="74" customFormat="1" ht="12.75" x14ac:dyDescent="0.2">
      <c r="A7" s="1436" t="s">
        <v>246</v>
      </c>
      <c r="B7" s="1483"/>
      <c r="C7" s="1483"/>
      <c r="D7" s="1483"/>
      <c r="E7" s="1483"/>
      <c r="F7" s="1483"/>
      <c r="G7" s="1483"/>
      <c r="H7" s="1483"/>
      <c r="I7" s="1483"/>
    </row>
    <row r="8" spans="1:10" s="74" customFormat="1" ht="12.75" customHeight="1" x14ac:dyDescent="0.2">
      <c r="A8" s="1547" t="s">
        <v>53</v>
      </c>
      <c r="B8" s="1442" t="s">
        <v>54</v>
      </c>
      <c r="C8" s="1459" t="s">
        <v>55</v>
      </c>
      <c r="D8" s="1459"/>
      <c r="E8" s="1460"/>
      <c r="F8" s="1545" t="s">
        <v>56</v>
      </c>
      <c r="G8" s="1438" t="s">
        <v>57</v>
      </c>
      <c r="H8" s="1439"/>
      <c r="I8" s="1439"/>
      <c r="J8" s="351"/>
    </row>
    <row r="9" spans="1:10" s="74" customFormat="1" ht="12.75" customHeight="1" x14ac:dyDescent="0.2">
      <c r="A9" s="1547"/>
      <c r="B9" s="1442"/>
      <c r="C9" s="1432" t="s">
        <v>1012</v>
      </c>
      <c r="D9" s="1432"/>
      <c r="E9" s="1433"/>
      <c r="F9" s="1548"/>
      <c r="G9" s="1432" t="s">
        <v>1012</v>
      </c>
      <c r="H9" s="1432"/>
      <c r="I9" s="1432"/>
      <c r="J9" s="351"/>
    </row>
    <row r="10" spans="1:10" s="75" customFormat="1" ht="36.6" customHeight="1" x14ac:dyDescent="0.2">
      <c r="A10" s="1547"/>
      <c r="B10" s="101" t="s">
        <v>58</v>
      </c>
      <c r="C10" s="82" t="s">
        <v>59</v>
      </c>
      <c r="D10" s="82" t="s">
        <v>60</v>
      </c>
      <c r="E10" s="102" t="s">
        <v>61</v>
      </c>
      <c r="F10" s="103" t="s">
        <v>62</v>
      </c>
      <c r="G10" s="82" t="s">
        <v>59</v>
      </c>
      <c r="H10" s="82" t="s">
        <v>60</v>
      </c>
      <c r="I10" s="82" t="s">
        <v>61</v>
      </c>
      <c r="J10" s="352"/>
    </row>
    <row r="11" spans="1:10" ht="11.45" customHeight="1" x14ac:dyDescent="0.2">
      <c r="A11" s="1310">
        <v>1</v>
      </c>
      <c r="B11" s="105" t="s">
        <v>22</v>
      </c>
      <c r="C11" s="196"/>
      <c r="D11" s="196"/>
      <c r="E11" s="196"/>
      <c r="F11" s="498" t="s">
        <v>23</v>
      </c>
      <c r="G11" s="196"/>
      <c r="H11" s="196"/>
      <c r="I11" s="293"/>
      <c r="J11" s="130"/>
    </row>
    <row r="12" spans="1:10" x14ac:dyDescent="0.2">
      <c r="A12" s="1310">
        <f t="shared" ref="A12:A54" si="0">A11+1</f>
        <v>2</v>
      </c>
      <c r="B12" s="107" t="s">
        <v>33</v>
      </c>
      <c r="C12" s="158"/>
      <c r="D12" s="158"/>
      <c r="E12" s="152">
        <f>SUM(C12:D12)</f>
        <v>0</v>
      </c>
      <c r="F12" s="314" t="s">
        <v>197</v>
      </c>
      <c r="G12" s="152">
        <v>108726</v>
      </c>
      <c r="H12" s="152">
        <v>73724</v>
      </c>
      <c r="I12" s="294">
        <f>SUM(G12:H12)</f>
        <v>182450</v>
      </c>
      <c r="J12" s="130"/>
    </row>
    <row r="13" spans="1:10" x14ac:dyDescent="0.2">
      <c r="A13" s="1310">
        <f t="shared" si="0"/>
        <v>3</v>
      </c>
      <c r="B13" s="107" t="s">
        <v>34</v>
      </c>
      <c r="C13" s="158"/>
      <c r="D13" s="158"/>
      <c r="E13" s="152">
        <f>SUM(C13:D13)</f>
        <v>0</v>
      </c>
      <c r="F13" s="484" t="s">
        <v>198</v>
      </c>
      <c r="G13" s="152">
        <v>17064</v>
      </c>
      <c r="H13" s="152">
        <v>15794</v>
      </c>
      <c r="I13" s="294">
        <f>SUM(G13:H13)</f>
        <v>32858</v>
      </c>
      <c r="J13" s="130"/>
    </row>
    <row r="14" spans="1:10" x14ac:dyDescent="0.2">
      <c r="A14" s="1310">
        <f t="shared" si="0"/>
        <v>4</v>
      </c>
      <c r="B14" s="107" t="s">
        <v>1206</v>
      </c>
      <c r="C14" s="158"/>
      <c r="D14" s="158"/>
      <c r="E14" s="152">
        <f>SUM(C14:D14)</f>
        <v>0</v>
      </c>
      <c r="F14" s="314" t="s">
        <v>199</v>
      </c>
      <c r="G14" s="152">
        <v>7745</v>
      </c>
      <c r="H14" s="152">
        <v>60402</v>
      </c>
      <c r="I14" s="294">
        <f>SUM(G14:H14)</f>
        <v>68147</v>
      </c>
      <c r="J14" s="130"/>
    </row>
    <row r="15" spans="1:10" ht="12" customHeight="1" x14ac:dyDescent="0.2">
      <c r="A15" s="1310">
        <f t="shared" si="0"/>
        <v>5</v>
      </c>
      <c r="B15" s="79"/>
      <c r="C15" s="158"/>
      <c r="D15" s="158"/>
      <c r="E15" s="152"/>
      <c r="F15" s="314"/>
      <c r="G15" s="158"/>
      <c r="H15" s="158"/>
      <c r="I15" s="294"/>
      <c r="J15" s="130"/>
    </row>
    <row r="16" spans="1:10" x14ac:dyDescent="0.2">
      <c r="A16" s="1310">
        <f t="shared" si="0"/>
        <v>6</v>
      </c>
      <c r="B16" s="107" t="s">
        <v>35</v>
      </c>
      <c r="C16" s="158"/>
      <c r="D16" s="158"/>
      <c r="E16" s="152">
        <f>SUM(C16:D16)</f>
        <v>0</v>
      </c>
      <c r="F16" s="314" t="s">
        <v>26</v>
      </c>
      <c r="G16" s="156">
        <v>0</v>
      </c>
      <c r="H16" s="156">
        <v>0</v>
      </c>
      <c r="I16" s="294">
        <f>G16+H16</f>
        <v>0</v>
      </c>
      <c r="J16" s="130"/>
    </row>
    <row r="17" spans="1:10" x14ac:dyDescent="0.2">
      <c r="A17" s="1310">
        <f t="shared" si="0"/>
        <v>7</v>
      </c>
      <c r="B17" s="107"/>
      <c r="C17" s="158"/>
      <c r="D17" s="158"/>
      <c r="E17" s="152"/>
      <c r="F17" s="314" t="s">
        <v>28</v>
      </c>
      <c r="G17" s="156"/>
      <c r="H17" s="156"/>
      <c r="I17" s="294"/>
      <c r="J17" s="130"/>
    </row>
    <row r="18" spans="1:10" x14ac:dyDescent="0.2">
      <c r="A18" s="1310">
        <f t="shared" si="0"/>
        <v>8</v>
      </c>
      <c r="B18" s="107" t="s">
        <v>36</v>
      </c>
      <c r="C18" s="158"/>
      <c r="D18" s="158"/>
      <c r="E18" s="152">
        <f>SUM(C18:D18)</f>
        <v>0</v>
      </c>
      <c r="F18" s="314" t="s">
        <v>388</v>
      </c>
      <c r="G18" s="156">
        <f>mc.pe.átad!E70</f>
        <v>0</v>
      </c>
      <c r="H18" s="156">
        <f>mc.pe.átad!F70</f>
        <v>0</v>
      </c>
      <c r="I18" s="156">
        <f>mc.pe.átad!G70</f>
        <v>0</v>
      </c>
      <c r="J18" s="130"/>
    </row>
    <row r="19" spans="1:10" x14ac:dyDescent="0.2">
      <c r="A19" s="1310">
        <f t="shared" si="0"/>
        <v>9</v>
      </c>
      <c r="B19" s="110" t="s">
        <v>37</v>
      </c>
      <c r="C19" s="192"/>
      <c r="D19" s="192"/>
      <c r="E19" s="192"/>
      <c r="F19" s="314" t="s">
        <v>387</v>
      </c>
      <c r="G19" s="156">
        <v>0</v>
      </c>
      <c r="H19" s="156">
        <f>mc.pe.átad!F77</f>
        <v>0</v>
      </c>
      <c r="I19" s="156">
        <f>G19+H19</f>
        <v>0</v>
      </c>
      <c r="J19" s="130"/>
    </row>
    <row r="20" spans="1:10" x14ac:dyDescent="0.2">
      <c r="A20" s="1310">
        <f t="shared" si="0"/>
        <v>10</v>
      </c>
      <c r="B20" s="70" t="s">
        <v>176</v>
      </c>
      <c r="C20" s="192">
        <v>15</v>
      </c>
      <c r="D20" s="192">
        <v>787</v>
      </c>
      <c r="E20" s="192">
        <f>SUM(C20:D20)</f>
        <v>802</v>
      </c>
      <c r="F20" s="314" t="s">
        <v>204</v>
      </c>
      <c r="G20" s="156"/>
      <c r="H20" s="156"/>
      <c r="I20" s="296"/>
      <c r="J20" s="130"/>
    </row>
    <row r="21" spans="1:10" x14ac:dyDescent="0.2">
      <c r="A21" s="1310">
        <f t="shared" si="0"/>
        <v>11</v>
      </c>
      <c r="C21" s="192"/>
      <c r="D21" s="192"/>
      <c r="E21" s="192"/>
      <c r="F21" s="314" t="s">
        <v>380</v>
      </c>
      <c r="G21" s="156"/>
      <c r="H21" s="156"/>
      <c r="I21" s="296"/>
      <c r="J21" s="130"/>
    </row>
    <row r="22" spans="1:10" s="76" customFormat="1" x14ac:dyDescent="0.2">
      <c r="A22" s="1310">
        <f t="shared" si="0"/>
        <v>12</v>
      </c>
      <c r="B22" s="97" t="s">
        <v>39</v>
      </c>
      <c r="C22" s="192"/>
      <c r="D22" s="192"/>
      <c r="E22" s="192"/>
      <c r="F22" s="314" t="s">
        <v>381</v>
      </c>
      <c r="G22" s="156"/>
      <c r="H22" s="156"/>
      <c r="I22" s="296"/>
      <c r="J22" s="353"/>
    </row>
    <row r="23" spans="1:10" s="76" customFormat="1" x14ac:dyDescent="0.2">
      <c r="A23" s="1310">
        <f t="shared" si="0"/>
        <v>13</v>
      </c>
      <c r="B23" s="97" t="s">
        <v>40</v>
      </c>
      <c r="C23" s="192"/>
      <c r="D23" s="192"/>
      <c r="E23" s="192"/>
      <c r="F23" s="350"/>
      <c r="G23" s="156"/>
      <c r="H23" s="156"/>
      <c r="I23" s="296"/>
      <c r="J23" s="353"/>
    </row>
    <row r="24" spans="1:10" x14ac:dyDescent="0.2">
      <c r="A24" s="1310">
        <f t="shared" si="0"/>
        <v>14</v>
      </c>
      <c r="B24" s="107" t="s">
        <v>41</v>
      </c>
      <c r="C24" s="485"/>
      <c r="D24" s="485"/>
      <c r="E24" s="485"/>
      <c r="F24" s="486" t="s">
        <v>63</v>
      </c>
      <c r="G24" s="193">
        <f>SUM(G12:G22)</f>
        <v>133535</v>
      </c>
      <c r="H24" s="193">
        <f>SUM(H12:H22)</f>
        <v>149920</v>
      </c>
      <c r="I24" s="297">
        <f>SUM(I12:I22)</f>
        <v>283455</v>
      </c>
      <c r="J24" s="130"/>
    </row>
    <row r="25" spans="1:10" x14ac:dyDescent="0.2">
      <c r="A25" s="1310">
        <f t="shared" si="0"/>
        <v>15</v>
      </c>
      <c r="B25" s="107" t="s">
        <v>42</v>
      </c>
      <c r="C25" s="192"/>
      <c r="D25" s="192">
        <v>24</v>
      </c>
      <c r="E25" s="192">
        <f>C25+D25</f>
        <v>24</v>
      </c>
      <c r="F25" s="350"/>
      <c r="G25" s="156"/>
      <c r="H25" s="156"/>
      <c r="I25" s="296"/>
      <c r="J25" s="130"/>
    </row>
    <row r="26" spans="1:10" x14ac:dyDescent="0.2">
      <c r="A26" s="1310">
        <f t="shared" si="0"/>
        <v>16</v>
      </c>
      <c r="B26" s="70" t="s">
        <v>43</v>
      </c>
      <c r="C26" s="368"/>
      <c r="D26" s="368"/>
      <c r="E26" s="368"/>
      <c r="F26" s="487" t="s">
        <v>32</v>
      </c>
      <c r="G26" s="195"/>
      <c r="H26" s="195"/>
      <c r="I26" s="296"/>
      <c r="J26" s="130"/>
    </row>
    <row r="27" spans="1:10" x14ac:dyDescent="0.2">
      <c r="A27" s="1310">
        <f t="shared" si="0"/>
        <v>17</v>
      </c>
      <c r="B27" s="107" t="s">
        <v>44</v>
      </c>
      <c r="C27" s="152"/>
      <c r="D27" s="152"/>
      <c r="E27" s="152"/>
      <c r="F27" s="314" t="s">
        <v>208</v>
      </c>
      <c r="G27" s="156">
        <f>'felhalm. kiad.  '!H110</f>
        <v>1930</v>
      </c>
      <c r="H27" s="156">
        <f>'felhalm. kiad.  '!I110</f>
        <v>1270</v>
      </c>
      <c r="I27" s="296">
        <f>SUM(G27:H27)</f>
        <v>3200</v>
      </c>
      <c r="J27" s="130"/>
    </row>
    <row r="28" spans="1:10" x14ac:dyDescent="0.2">
      <c r="A28" s="1310">
        <f t="shared" si="0"/>
        <v>18</v>
      </c>
      <c r="B28" s="107"/>
      <c r="C28" s="152"/>
      <c r="D28" s="152"/>
      <c r="E28" s="152"/>
      <c r="F28" s="314" t="s">
        <v>29</v>
      </c>
      <c r="G28" s="156"/>
      <c r="H28" s="156"/>
      <c r="I28" s="296"/>
      <c r="J28" s="130"/>
    </row>
    <row r="29" spans="1:10" x14ac:dyDescent="0.2">
      <c r="A29" s="1310">
        <f t="shared" si="0"/>
        <v>19</v>
      </c>
      <c r="B29" s="97" t="s">
        <v>47</v>
      </c>
      <c r="C29" s="152"/>
      <c r="D29" s="152"/>
      <c r="E29" s="152"/>
      <c r="F29" s="314" t="s">
        <v>30</v>
      </c>
      <c r="G29" s="156"/>
      <c r="H29" s="156"/>
      <c r="I29" s="296"/>
      <c r="J29" s="130"/>
    </row>
    <row r="30" spans="1:10" s="76" customFormat="1" x14ac:dyDescent="0.2">
      <c r="A30" s="1310">
        <f t="shared" si="0"/>
        <v>20</v>
      </c>
      <c r="B30" s="97" t="s">
        <v>45</v>
      </c>
      <c r="C30" s="152"/>
      <c r="D30" s="152"/>
      <c r="E30" s="152"/>
      <c r="F30" s="314" t="s">
        <v>389</v>
      </c>
      <c r="G30" s="156"/>
      <c r="H30" s="156"/>
      <c r="I30" s="296"/>
      <c r="J30" s="353"/>
    </row>
    <row r="31" spans="1:10" x14ac:dyDescent="0.2">
      <c r="A31" s="1310">
        <f t="shared" si="0"/>
        <v>21</v>
      </c>
      <c r="C31" s="152"/>
      <c r="D31" s="152"/>
      <c r="E31" s="152"/>
      <c r="F31" s="314" t="s">
        <v>386</v>
      </c>
      <c r="G31" s="156"/>
      <c r="H31" s="156"/>
      <c r="I31" s="296"/>
      <c r="J31" s="130"/>
    </row>
    <row r="32" spans="1:10" s="9" customFormat="1" x14ac:dyDescent="0.2">
      <c r="A32" s="1310">
        <f t="shared" si="0"/>
        <v>22</v>
      </c>
      <c r="B32" s="114" t="s">
        <v>49</v>
      </c>
      <c r="C32" s="192">
        <f>C13+C14+C16+C18+C20+C23+C24+C25+C26+C27+C29+C30</f>
        <v>15</v>
      </c>
      <c r="D32" s="192">
        <f>D13+D14+D16+D18+D20+D23+D24+D26+D27+D29+D30</f>
        <v>787</v>
      </c>
      <c r="E32" s="192">
        <f>E13+E14+E16+E18+E20+E23+E24+E26+E27+E29+E30</f>
        <v>802</v>
      </c>
      <c r="F32" s="314" t="s">
        <v>382</v>
      </c>
      <c r="G32" s="154"/>
      <c r="H32" s="154"/>
      <c r="I32" s="296"/>
      <c r="J32" s="320"/>
    </row>
    <row r="33" spans="1:10" x14ac:dyDescent="0.2">
      <c r="A33" s="1310">
        <f t="shared" si="0"/>
        <v>23</v>
      </c>
      <c r="B33" s="115" t="s">
        <v>64</v>
      </c>
      <c r="C33" s="195">
        <f>C25</f>
        <v>0</v>
      </c>
      <c r="D33" s="195">
        <f>D25</f>
        <v>24</v>
      </c>
      <c r="E33" s="195">
        <f>E25</f>
        <v>24</v>
      </c>
      <c r="F33" s="1072" t="s">
        <v>65</v>
      </c>
      <c r="G33" s="194">
        <f>SUM(G27:G32)</f>
        <v>1930</v>
      </c>
      <c r="H33" s="194">
        <f>SUM(H27:H32)</f>
        <v>1270</v>
      </c>
      <c r="I33" s="298">
        <f>SUM(I27:I31)</f>
        <v>3200</v>
      </c>
      <c r="J33" s="130"/>
    </row>
    <row r="34" spans="1:10" x14ac:dyDescent="0.2">
      <c r="A34" s="1310">
        <f t="shared" si="0"/>
        <v>24</v>
      </c>
      <c r="B34" s="118" t="s">
        <v>48</v>
      </c>
      <c r="C34" s="195">
        <f>SUM(C32:C33)</f>
        <v>15</v>
      </c>
      <c r="D34" s="195">
        <f>SUM(D32:D33)</f>
        <v>811</v>
      </c>
      <c r="E34" s="195">
        <f>SUM(E32:E33)</f>
        <v>826</v>
      </c>
      <c r="F34" s="488" t="s">
        <v>66</v>
      </c>
      <c r="G34" s="195">
        <f>G24+G33</f>
        <v>135465</v>
      </c>
      <c r="H34" s="195">
        <f>H24+H33</f>
        <v>151190</v>
      </c>
      <c r="I34" s="276">
        <f>I24+I33</f>
        <v>286655</v>
      </c>
      <c r="J34" s="130"/>
    </row>
    <row r="35" spans="1:10" x14ac:dyDescent="0.2">
      <c r="A35" s="1310">
        <f t="shared" si="0"/>
        <v>25</v>
      </c>
      <c r="B35" s="120"/>
      <c r="C35" s="156"/>
      <c r="D35" s="156"/>
      <c r="E35" s="156"/>
      <c r="F35" s="350"/>
      <c r="G35" s="156"/>
      <c r="H35" s="156"/>
      <c r="I35" s="296"/>
      <c r="J35" s="130"/>
    </row>
    <row r="36" spans="1:10" x14ac:dyDescent="0.2">
      <c r="A36" s="1310">
        <f t="shared" si="0"/>
        <v>26</v>
      </c>
      <c r="B36" s="120"/>
      <c r="C36" s="156"/>
      <c r="D36" s="156"/>
      <c r="E36" s="156"/>
      <c r="F36" s="486"/>
      <c r="G36" s="193"/>
      <c r="H36" s="193"/>
      <c r="I36" s="297"/>
      <c r="J36" s="130"/>
    </row>
    <row r="37" spans="1:10" s="9" customFormat="1" x14ac:dyDescent="0.2">
      <c r="A37" s="1310">
        <f t="shared" si="0"/>
        <v>27</v>
      </c>
      <c r="B37" s="120"/>
      <c r="C37" s="156"/>
      <c r="D37" s="156"/>
      <c r="E37" s="156"/>
      <c r="F37" s="350"/>
      <c r="G37" s="156"/>
      <c r="H37" s="156"/>
      <c r="I37" s="296"/>
      <c r="J37" s="320"/>
    </row>
    <row r="38" spans="1:10" s="9" customFormat="1" x14ac:dyDescent="0.2">
      <c r="A38" s="1310">
        <f t="shared" si="0"/>
        <v>28</v>
      </c>
      <c r="B38" s="78" t="s">
        <v>50</v>
      </c>
      <c r="C38" s="368"/>
      <c r="D38" s="368"/>
      <c r="E38" s="368"/>
      <c r="F38" s="487" t="s">
        <v>31</v>
      </c>
      <c r="G38" s="195"/>
      <c r="H38" s="195"/>
      <c r="I38" s="276"/>
      <c r="J38" s="320"/>
    </row>
    <row r="39" spans="1:10" s="9" customFormat="1" x14ac:dyDescent="0.2">
      <c r="A39" s="1310">
        <f t="shared" si="0"/>
        <v>29</v>
      </c>
      <c r="B39" s="83" t="s">
        <v>598</v>
      </c>
      <c r="C39" s="368"/>
      <c r="D39" s="368"/>
      <c r="E39" s="368"/>
      <c r="F39" s="489" t="s">
        <v>4</v>
      </c>
      <c r="G39" s="129"/>
      <c r="I39" s="299"/>
      <c r="J39" s="320"/>
    </row>
    <row r="40" spans="1:10" s="9" customFormat="1" x14ac:dyDescent="0.2">
      <c r="A40" s="1310">
        <f t="shared" si="0"/>
        <v>30</v>
      </c>
      <c r="B40" s="97" t="s">
        <v>700</v>
      </c>
      <c r="C40" s="368"/>
      <c r="D40" s="368"/>
      <c r="E40" s="368"/>
      <c r="F40" s="517" t="s">
        <v>3</v>
      </c>
      <c r="G40" s="195"/>
      <c r="H40" s="195"/>
      <c r="I40" s="276"/>
      <c r="J40" s="320"/>
    </row>
    <row r="41" spans="1:10" x14ac:dyDescent="0.2">
      <c r="A41" s="1310">
        <f t="shared" si="0"/>
        <v>31</v>
      </c>
      <c r="B41" s="72" t="s">
        <v>600</v>
      </c>
      <c r="C41" s="490"/>
      <c r="D41" s="490"/>
      <c r="E41" s="490"/>
      <c r="F41" s="314" t="s">
        <v>5</v>
      </c>
      <c r="G41" s="195"/>
      <c r="H41" s="195"/>
      <c r="I41" s="276"/>
      <c r="J41" s="130"/>
    </row>
    <row r="42" spans="1:10" x14ac:dyDescent="0.2">
      <c r="A42" s="1310">
        <f t="shared" si="0"/>
        <v>32</v>
      </c>
      <c r="B42" s="72" t="s">
        <v>189</v>
      </c>
      <c r="C42" s="152"/>
      <c r="D42" s="152"/>
      <c r="E42" s="152"/>
      <c r="F42" s="314" t="s">
        <v>6</v>
      </c>
      <c r="G42" s="129"/>
      <c r="H42" s="129"/>
      <c r="I42" s="276"/>
      <c r="J42" s="130"/>
    </row>
    <row r="43" spans="1:10" x14ac:dyDescent="0.2">
      <c r="A43" s="1310">
        <f t="shared" si="0"/>
        <v>33</v>
      </c>
      <c r="B43" s="327" t="s">
        <v>190</v>
      </c>
      <c r="C43" s="152">
        <v>20650</v>
      </c>
      <c r="D43" s="152"/>
      <c r="E43" s="152">
        <f>C43+D43</f>
        <v>20650</v>
      </c>
      <c r="F43" s="314" t="s">
        <v>7</v>
      </c>
      <c r="G43" s="129"/>
      <c r="H43" s="129"/>
      <c r="I43" s="276"/>
      <c r="J43" s="130"/>
    </row>
    <row r="44" spans="1:10" x14ac:dyDescent="0.2">
      <c r="A44" s="1310">
        <f t="shared" si="0"/>
        <v>34</v>
      </c>
      <c r="B44" s="327" t="s">
        <v>699</v>
      </c>
      <c r="C44" s="152"/>
      <c r="D44" s="152"/>
      <c r="E44" s="152"/>
      <c r="F44" s="314"/>
      <c r="G44" s="129"/>
      <c r="H44" s="129"/>
      <c r="I44" s="276"/>
      <c r="J44" s="130"/>
    </row>
    <row r="45" spans="1:10" x14ac:dyDescent="0.2">
      <c r="A45" s="1310">
        <f t="shared" si="0"/>
        <v>35</v>
      </c>
      <c r="B45" s="73" t="s">
        <v>601</v>
      </c>
      <c r="C45" s="152"/>
      <c r="D45" s="152"/>
      <c r="E45" s="152"/>
      <c r="F45" s="314" t="s">
        <v>8</v>
      </c>
      <c r="G45" s="195"/>
      <c r="H45" s="195"/>
      <c r="I45" s="296"/>
      <c r="J45" s="130"/>
    </row>
    <row r="46" spans="1:10" x14ac:dyDescent="0.2">
      <c r="A46" s="1310">
        <f t="shared" si="0"/>
        <v>36</v>
      </c>
      <c r="B46" s="73" t="s">
        <v>602</v>
      </c>
      <c r="C46" s="368"/>
      <c r="D46" s="368"/>
      <c r="E46" s="368"/>
      <c r="F46" s="314" t="s">
        <v>9</v>
      </c>
      <c r="G46" s="195"/>
      <c r="H46" s="195"/>
      <c r="I46" s="296"/>
      <c r="J46" s="130"/>
    </row>
    <row r="47" spans="1:10" x14ac:dyDescent="0.2">
      <c r="A47" s="1310">
        <f t="shared" si="0"/>
        <v>37</v>
      </c>
      <c r="B47" s="72" t="s">
        <v>193</v>
      </c>
      <c r="C47" s="152"/>
      <c r="D47" s="152"/>
      <c r="E47" s="152"/>
      <c r="F47" s="314" t="s">
        <v>10</v>
      </c>
      <c r="G47" s="156"/>
      <c r="H47" s="156"/>
      <c r="I47" s="296"/>
      <c r="J47" s="130"/>
    </row>
    <row r="48" spans="1:10" x14ac:dyDescent="0.2">
      <c r="A48" s="1310">
        <f t="shared" si="0"/>
        <v>38</v>
      </c>
      <c r="B48" s="327" t="s">
        <v>194</v>
      </c>
      <c r="C48" s="152">
        <f>G24-(C32+C43)</f>
        <v>112870</v>
      </c>
      <c r="D48" s="152">
        <f>H24-(D32+D43)</f>
        <v>149133</v>
      </c>
      <c r="E48" s="152">
        <f>I24-(E34+E43)</f>
        <v>261979</v>
      </c>
      <c r="F48" s="314" t="s">
        <v>11</v>
      </c>
      <c r="G48" s="156"/>
      <c r="H48" s="156"/>
      <c r="I48" s="296"/>
      <c r="J48" s="130"/>
    </row>
    <row r="49" spans="1:10" x14ac:dyDescent="0.2">
      <c r="A49" s="1310">
        <f t="shared" si="0"/>
        <v>39</v>
      </c>
      <c r="B49" s="327" t="s">
        <v>195</v>
      </c>
      <c r="C49" s="152">
        <f>G33-C33</f>
        <v>1930</v>
      </c>
      <c r="D49" s="152">
        <f>H33-D33</f>
        <v>1246</v>
      </c>
      <c r="E49" s="152">
        <f>I33-E33</f>
        <v>3176</v>
      </c>
      <c r="F49" s="314" t="s">
        <v>12</v>
      </c>
      <c r="G49" s="156"/>
      <c r="H49" s="156"/>
      <c r="I49" s="296"/>
      <c r="J49" s="130"/>
    </row>
    <row r="50" spans="1:10" x14ac:dyDescent="0.2">
      <c r="A50" s="1310">
        <f t="shared" si="0"/>
        <v>40</v>
      </c>
      <c r="B50" s="72" t="s">
        <v>1</v>
      </c>
      <c r="C50" s="152"/>
      <c r="D50" s="152"/>
      <c r="E50" s="152"/>
      <c r="F50" s="314" t="s">
        <v>13</v>
      </c>
      <c r="G50" s="156"/>
      <c r="H50" s="156"/>
      <c r="I50" s="296"/>
      <c r="J50" s="130"/>
    </row>
    <row r="51" spans="1:10" x14ac:dyDescent="0.2">
      <c r="A51" s="1310">
        <f t="shared" si="0"/>
        <v>41</v>
      </c>
      <c r="B51" s="72"/>
      <c r="C51" s="152"/>
      <c r="D51" s="152"/>
      <c r="E51" s="152"/>
      <c r="F51" s="314" t="s">
        <v>14</v>
      </c>
      <c r="G51" s="156"/>
      <c r="H51" s="156"/>
      <c r="I51" s="296"/>
      <c r="J51" s="130"/>
    </row>
    <row r="52" spans="1:10" x14ac:dyDescent="0.2">
      <c r="A52" s="1310">
        <f t="shared" si="0"/>
        <v>42</v>
      </c>
      <c r="B52" s="72"/>
      <c r="C52" s="152"/>
      <c r="D52" s="152"/>
      <c r="E52" s="152"/>
      <c r="F52" s="314" t="s">
        <v>15</v>
      </c>
      <c r="G52" s="156"/>
      <c r="H52" s="156"/>
      <c r="I52" s="296"/>
      <c r="J52" s="130"/>
    </row>
    <row r="53" spans="1:10" ht="12" thickBot="1" x14ac:dyDescent="0.25">
      <c r="A53" s="1312">
        <f t="shared" si="0"/>
        <v>43</v>
      </c>
      <c r="B53" s="118" t="s">
        <v>390</v>
      </c>
      <c r="C53" s="368">
        <f>SUM(C39:C51)</f>
        <v>135450</v>
      </c>
      <c r="D53" s="368">
        <f>SUM(D39:D51)</f>
        <v>150379</v>
      </c>
      <c r="E53" s="368">
        <f>SUM(E39:E51)</f>
        <v>285805</v>
      </c>
      <c r="F53" s="487" t="s">
        <v>383</v>
      </c>
      <c r="G53" s="195">
        <f>SUM(G39:G52)</f>
        <v>0</v>
      </c>
      <c r="H53" s="195">
        <f>SUM(H39:H52)</f>
        <v>0</v>
      </c>
      <c r="I53" s="276">
        <f>SUM(I39:I52)</f>
        <v>0</v>
      </c>
      <c r="J53" s="130"/>
    </row>
    <row r="54" spans="1:10" ht="12" thickBot="1" x14ac:dyDescent="0.25">
      <c r="A54" s="526">
        <f t="shared" si="0"/>
        <v>44</v>
      </c>
      <c r="B54" s="578" t="s">
        <v>385</v>
      </c>
      <c r="C54" s="529">
        <f>C34+C53</f>
        <v>135465</v>
      </c>
      <c r="D54" s="563">
        <f>D34+D53</f>
        <v>151190</v>
      </c>
      <c r="E54" s="1058">
        <f>E34+E53</f>
        <v>286631</v>
      </c>
      <c r="F54" s="520" t="s">
        <v>384</v>
      </c>
      <c r="G54" s="577">
        <f>G34+G53</f>
        <v>135465</v>
      </c>
      <c r="H54" s="577">
        <f>H34+H53</f>
        <v>151190</v>
      </c>
      <c r="I54" s="530">
        <f>I34+I53</f>
        <v>286655</v>
      </c>
      <c r="J54" s="155"/>
    </row>
    <row r="55" spans="1:10" x14ac:dyDescent="0.2">
      <c r="B55" s="123"/>
      <c r="C55" s="122"/>
      <c r="D55" s="122"/>
      <c r="E55" s="122"/>
      <c r="F55" s="122"/>
      <c r="G55" s="122"/>
      <c r="H55" s="122"/>
      <c r="I55" s="122"/>
    </row>
  </sheetData>
  <sheetProtection selectLockedCells="1" selectUnlockedCells="1"/>
  <mergeCells count="12">
    <mergeCell ref="B4:I4"/>
    <mergeCell ref="B5:I5"/>
    <mergeCell ref="B6:I6"/>
    <mergeCell ref="A8:A10"/>
    <mergeCell ref="C1:I1"/>
    <mergeCell ref="B8:B9"/>
    <mergeCell ref="C9:E9"/>
    <mergeCell ref="G9:I9"/>
    <mergeCell ref="G8:I8"/>
    <mergeCell ref="F8:F9"/>
    <mergeCell ref="C8:E8"/>
    <mergeCell ref="A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77"/>
  <sheetViews>
    <sheetView zoomScale="130" zoomScaleNormal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0" customWidth="1"/>
    <col min="3" max="3" width="34.28515625" style="187" customWidth="1"/>
    <col min="4" max="4" width="5.85546875" style="188" customWidth="1"/>
    <col min="5" max="5" width="6.7109375" style="189" customWidth="1"/>
    <col min="6" max="6" width="5.85546875" style="189" customWidth="1"/>
    <col min="7" max="7" width="6.42578125" style="189" customWidth="1"/>
    <col min="8" max="8" width="5.42578125" style="189" customWidth="1"/>
    <col min="9" max="9" width="6.42578125" style="189" customWidth="1"/>
    <col min="10" max="10" width="5.7109375" style="189" customWidth="1"/>
    <col min="11" max="11" width="5.5703125" style="189" customWidth="1"/>
    <col min="12" max="12" width="6" style="189" customWidth="1"/>
    <col min="13" max="15" width="5.85546875" style="189" customWidth="1"/>
    <col min="16" max="16" width="4.7109375" style="189" customWidth="1"/>
    <col min="17" max="17" width="5" style="189" customWidth="1"/>
    <col min="18" max="18" width="6.5703125" style="189" bestFit="1" customWidth="1"/>
    <col min="19" max="19" width="12.85546875" style="179" customWidth="1"/>
    <col min="20" max="22" width="9.140625" style="179"/>
    <col min="23" max="16384" width="9.140625" style="39"/>
  </cols>
  <sheetData>
    <row r="1" spans="1:22" ht="12.75" x14ac:dyDescent="0.2">
      <c r="B1" s="1551" t="s">
        <v>1285</v>
      </c>
      <c r="C1" s="1552"/>
      <c r="D1" s="1552"/>
      <c r="E1" s="1552"/>
      <c r="F1" s="1552"/>
      <c r="G1" s="1552"/>
      <c r="H1" s="1552"/>
      <c r="I1" s="1552"/>
      <c r="J1" s="1552"/>
      <c r="K1" s="1552"/>
      <c r="L1" s="1552"/>
      <c r="M1" s="1552"/>
      <c r="N1" s="1552"/>
      <c r="O1" s="1552"/>
      <c r="P1" s="1552"/>
      <c r="Q1" s="1552"/>
      <c r="R1" s="1552"/>
    </row>
    <row r="2" spans="1:22" ht="12.75" x14ac:dyDescent="0.2">
      <c r="B2" s="1553" t="s">
        <v>73</v>
      </c>
      <c r="C2" s="1554"/>
      <c r="D2" s="1554"/>
      <c r="E2" s="1554"/>
      <c r="F2" s="1554"/>
      <c r="G2" s="1554"/>
      <c r="H2" s="1554"/>
      <c r="I2" s="1554"/>
      <c r="J2" s="1554"/>
      <c r="K2" s="1554"/>
      <c r="L2" s="1554"/>
      <c r="M2" s="1554"/>
      <c r="N2" s="1554"/>
      <c r="O2" s="1554"/>
      <c r="P2" s="1554"/>
      <c r="Q2" s="1554"/>
      <c r="R2" s="1554"/>
    </row>
    <row r="3" spans="1:22" ht="12.75" x14ac:dyDescent="0.2">
      <c r="A3" s="40"/>
      <c r="B3" s="1435" t="s">
        <v>1040</v>
      </c>
      <c r="C3" s="1552"/>
      <c r="D3" s="1552"/>
      <c r="E3" s="1552"/>
      <c r="F3" s="1552"/>
      <c r="G3" s="1552"/>
      <c r="H3" s="1552"/>
      <c r="I3" s="1552"/>
      <c r="J3" s="1552"/>
      <c r="K3" s="1552"/>
      <c r="L3" s="1552"/>
      <c r="M3" s="1552"/>
      <c r="N3" s="1552"/>
      <c r="O3" s="1552"/>
      <c r="P3" s="1552"/>
      <c r="Q3" s="1552"/>
      <c r="R3" s="1552"/>
    </row>
    <row r="4" spans="1:22" x14ac:dyDescent="0.2">
      <c r="A4" s="40"/>
      <c r="C4" s="1568" t="s">
        <v>246</v>
      </c>
      <c r="D4" s="1568"/>
      <c r="E4" s="1568"/>
      <c r="F4" s="1568"/>
      <c r="G4" s="1568"/>
      <c r="H4" s="1568"/>
      <c r="I4" s="1568"/>
      <c r="J4" s="1568"/>
      <c r="K4" s="1568"/>
      <c r="L4" s="1568"/>
      <c r="M4" s="1568"/>
      <c r="N4" s="1568"/>
      <c r="O4" s="1568"/>
      <c r="P4" s="1568"/>
      <c r="Q4" s="1568"/>
      <c r="R4" s="1568"/>
    </row>
    <row r="5" spans="1:22" x14ac:dyDescent="0.2">
      <c r="A5" s="477"/>
      <c r="B5" s="1555" t="s">
        <v>410</v>
      </c>
      <c r="C5" s="475" t="s">
        <v>54</v>
      </c>
      <c r="D5" s="1560" t="s">
        <v>55</v>
      </c>
      <c r="E5" s="1550"/>
      <c r="F5" s="1560" t="s">
        <v>56</v>
      </c>
      <c r="G5" s="1550"/>
      <c r="H5" s="1560" t="s">
        <v>513</v>
      </c>
      <c r="I5" s="1550"/>
      <c r="J5" s="1560" t="s">
        <v>411</v>
      </c>
      <c r="K5" s="1550"/>
      <c r="L5" s="1549" t="s">
        <v>412</v>
      </c>
      <c r="M5" s="1550"/>
      <c r="N5" s="1549" t="s">
        <v>413</v>
      </c>
      <c r="O5" s="1550"/>
      <c r="P5" s="1549" t="s">
        <v>514</v>
      </c>
      <c r="Q5" s="1550"/>
      <c r="R5" s="325" t="s">
        <v>521</v>
      </c>
    </row>
    <row r="6" spans="1:22" ht="12.75" x14ac:dyDescent="0.2">
      <c r="A6" s="477"/>
      <c r="B6" s="1556"/>
      <c r="C6" s="476"/>
      <c r="D6" s="1569" t="s">
        <v>1012</v>
      </c>
      <c r="E6" s="1570"/>
      <c r="F6" s="1570"/>
      <c r="G6" s="1570"/>
      <c r="H6" s="1570"/>
      <c r="I6" s="1570"/>
      <c r="J6" s="1570"/>
      <c r="K6" s="1570"/>
      <c r="L6" s="1570"/>
      <c r="M6" s="1570"/>
      <c r="N6" s="1570"/>
      <c r="O6" s="1570"/>
      <c r="P6" s="1570"/>
      <c r="Q6" s="1570"/>
      <c r="R6" s="1571"/>
    </row>
    <row r="7" spans="1:22" ht="24.95" customHeight="1" x14ac:dyDescent="0.2">
      <c r="A7" s="477"/>
      <c r="B7" s="1556"/>
      <c r="C7" s="1573" t="s">
        <v>78</v>
      </c>
      <c r="D7" s="1558" t="s">
        <v>393</v>
      </c>
      <c r="E7" s="1559"/>
      <c r="F7" s="1572" t="s">
        <v>20</v>
      </c>
      <c r="G7" s="1572"/>
      <c r="H7" s="1572" t="s">
        <v>391</v>
      </c>
      <c r="I7" s="1572"/>
      <c r="J7" s="1559" t="s">
        <v>400</v>
      </c>
      <c r="K7" s="1559"/>
      <c r="L7" s="1559" t="s">
        <v>399</v>
      </c>
      <c r="M7" s="1559"/>
      <c r="N7" s="1561" t="s">
        <v>225</v>
      </c>
      <c r="O7" s="1562"/>
      <c r="P7" s="1559" t="s">
        <v>392</v>
      </c>
      <c r="Q7" s="1559"/>
      <c r="R7" s="1565" t="s">
        <v>463</v>
      </c>
    </row>
    <row r="8" spans="1:22" ht="26.25" customHeight="1" x14ac:dyDescent="0.2">
      <c r="A8" s="477"/>
      <c r="B8" s="1556"/>
      <c r="C8" s="1574"/>
      <c r="D8" s="1558"/>
      <c r="E8" s="1559"/>
      <c r="F8" s="1572"/>
      <c r="G8" s="1572"/>
      <c r="H8" s="1572"/>
      <c r="I8" s="1572"/>
      <c r="J8" s="1559"/>
      <c r="K8" s="1559"/>
      <c r="L8" s="1559"/>
      <c r="M8" s="1559"/>
      <c r="N8" s="1563"/>
      <c r="O8" s="1564"/>
      <c r="P8" s="1559"/>
      <c r="Q8" s="1559"/>
      <c r="R8" s="1566"/>
      <c r="S8" s="456"/>
      <c r="T8" s="186"/>
    </row>
    <row r="9" spans="1:22" s="151" customFormat="1" ht="40.9" customHeight="1" x14ac:dyDescent="0.15">
      <c r="A9" s="478"/>
      <c r="B9" s="1557"/>
      <c r="C9" s="1575"/>
      <c r="D9" s="181" t="s">
        <v>59</v>
      </c>
      <c r="E9" s="182" t="s">
        <v>60</v>
      </c>
      <c r="F9" s="183" t="s">
        <v>59</v>
      </c>
      <c r="G9" s="182" t="s">
        <v>60</v>
      </c>
      <c r="H9" s="183" t="s">
        <v>59</v>
      </c>
      <c r="I9" s="182" t="s">
        <v>60</v>
      </c>
      <c r="J9" s="183" t="s">
        <v>59</v>
      </c>
      <c r="K9" s="183" t="s">
        <v>60</v>
      </c>
      <c r="L9" s="183" t="s">
        <v>59</v>
      </c>
      <c r="M9" s="182" t="s">
        <v>60</v>
      </c>
      <c r="N9" s="183" t="s">
        <v>59</v>
      </c>
      <c r="O9" s="182" t="s">
        <v>60</v>
      </c>
      <c r="P9" s="183" t="s">
        <v>59</v>
      </c>
      <c r="Q9" s="183" t="s">
        <v>60</v>
      </c>
      <c r="R9" s="1567"/>
      <c r="S9" s="184"/>
      <c r="T9" s="184"/>
      <c r="U9" s="184"/>
      <c r="V9" s="184"/>
    </row>
    <row r="10" spans="1:22" s="151" customFormat="1" ht="21" customHeight="1" x14ac:dyDescent="0.15">
      <c r="A10" s="478"/>
      <c r="B10" s="523" t="s">
        <v>420</v>
      </c>
      <c r="C10" s="473" t="s">
        <v>869</v>
      </c>
      <c r="D10" s="701"/>
      <c r="E10" s="700"/>
      <c r="F10" s="690"/>
      <c r="G10" s="700"/>
      <c r="H10" s="457">
        <v>137555</v>
      </c>
      <c r="I10" s="458"/>
      <c r="J10" s="457"/>
      <c r="K10" s="458"/>
      <c r="L10" s="997"/>
      <c r="M10" s="458"/>
      <c r="N10" s="457"/>
      <c r="O10" s="458"/>
      <c r="P10" s="457"/>
      <c r="Q10" s="458"/>
      <c r="R10" s="463">
        <f t="shared" ref="R10:R12" si="0">SUM(D10:Q10)</f>
        <v>137555</v>
      </c>
      <c r="S10" s="184"/>
      <c r="T10" s="184"/>
      <c r="U10" s="184"/>
      <c r="V10" s="184"/>
    </row>
    <row r="11" spans="1:22" s="1004" customFormat="1" ht="21" customHeight="1" x14ac:dyDescent="0.2">
      <c r="A11" s="1052"/>
      <c r="B11" s="523" t="s">
        <v>428</v>
      </c>
      <c r="C11" s="473" t="s">
        <v>926</v>
      </c>
      <c r="D11" s="996">
        <v>13950</v>
      </c>
      <c r="E11" s="457"/>
      <c r="F11" s="470">
        <v>3069</v>
      </c>
      <c r="G11" s="457"/>
      <c r="H11" s="470">
        <v>95846</v>
      </c>
      <c r="I11" s="457"/>
      <c r="J11" s="470"/>
      <c r="K11" s="1038"/>
      <c r="L11" s="470"/>
      <c r="M11" s="458"/>
      <c r="N11" s="457"/>
      <c r="O11" s="457"/>
      <c r="P11" s="470"/>
      <c r="Q11" s="457"/>
      <c r="R11" s="463">
        <f t="shared" si="0"/>
        <v>112865</v>
      </c>
      <c r="S11" s="1053"/>
      <c r="T11" s="1053"/>
      <c r="U11" s="1053"/>
      <c r="V11" s="1053"/>
    </row>
    <row r="12" spans="1:22" s="151" customFormat="1" ht="21" customHeight="1" x14ac:dyDescent="0.2">
      <c r="A12" s="478"/>
      <c r="B12" s="523" t="s">
        <v>429</v>
      </c>
      <c r="C12" s="462" t="s">
        <v>716</v>
      </c>
      <c r="D12" s="1039"/>
      <c r="E12" s="464"/>
      <c r="F12" s="465"/>
      <c r="G12" s="464"/>
      <c r="H12" s="1040">
        <v>1969</v>
      </c>
      <c r="I12" s="152"/>
      <c r="J12" s="1040"/>
      <c r="K12" s="1041"/>
      <c r="L12" s="465"/>
      <c r="M12" s="1042"/>
      <c r="N12" s="464"/>
      <c r="O12" s="464"/>
      <c r="P12" s="465"/>
      <c r="Q12" s="464"/>
      <c r="R12" s="463">
        <f t="shared" si="0"/>
        <v>1969</v>
      </c>
      <c r="S12" s="184"/>
      <c r="T12" s="184"/>
      <c r="U12" s="184"/>
      <c r="V12" s="184"/>
    </row>
    <row r="13" spans="1:22" s="151" customFormat="1" ht="24.75" customHeight="1" x14ac:dyDescent="0.2">
      <c r="A13" s="478"/>
      <c r="B13" s="523" t="s">
        <v>430</v>
      </c>
      <c r="C13" s="474" t="s">
        <v>927</v>
      </c>
      <c r="D13" s="998">
        <v>4645</v>
      </c>
      <c r="E13" s="464"/>
      <c r="F13" s="999">
        <v>1104</v>
      </c>
      <c r="G13" s="464"/>
      <c r="H13" s="999">
        <v>68174</v>
      </c>
      <c r="I13" s="464"/>
      <c r="J13" s="999"/>
      <c r="K13" s="1041"/>
      <c r="L13" s="465"/>
      <c r="M13" s="1042"/>
      <c r="N13" s="464"/>
      <c r="O13" s="464"/>
      <c r="P13" s="465"/>
      <c r="Q13" s="464"/>
      <c r="R13" s="463">
        <f>SUM(D13:Q13)</f>
        <v>73923</v>
      </c>
      <c r="S13" s="429"/>
      <c r="T13" s="430"/>
      <c r="U13" s="184"/>
      <c r="V13" s="184"/>
    </row>
    <row r="14" spans="1:22" s="151" customFormat="1" ht="15" customHeight="1" x14ac:dyDescent="0.2">
      <c r="A14" s="478"/>
      <c r="B14" s="523" t="s">
        <v>431</v>
      </c>
      <c r="C14" s="473" t="s">
        <v>823</v>
      </c>
      <c r="D14" s="996"/>
      <c r="E14" s="458"/>
      <c r="F14" s="457"/>
      <c r="G14" s="458"/>
      <c r="H14" s="457">
        <v>7670</v>
      </c>
      <c r="I14" s="458"/>
      <c r="J14" s="457"/>
      <c r="K14" s="458"/>
      <c r="L14" s="997"/>
      <c r="M14" s="458"/>
      <c r="N14" s="457"/>
      <c r="O14" s="458"/>
      <c r="P14" s="457"/>
      <c r="Q14" s="458"/>
      <c r="R14" s="585">
        <f t="shared" ref="R14" si="1">SUM(D14:Q14)</f>
        <v>7670</v>
      </c>
      <c r="S14" s="429"/>
      <c r="T14" s="430"/>
      <c r="U14" s="184"/>
      <c r="V14" s="184"/>
    </row>
    <row r="15" spans="1:22" s="151" customFormat="1" ht="20.25" customHeight="1" x14ac:dyDescent="0.2">
      <c r="A15" s="478"/>
      <c r="B15" s="523" t="s">
        <v>432</v>
      </c>
      <c r="C15" s="473" t="s">
        <v>832</v>
      </c>
      <c r="D15" s="996">
        <v>5145</v>
      </c>
      <c r="E15" s="458"/>
      <c r="F15" s="457">
        <v>1389</v>
      </c>
      <c r="G15" s="458"/>
      <c r="H15" s="457">
        <v>6553</v>
      </c>
      <c r="I15" s="457"/>
      <c r="J15" s="996"/>
      <c r="K15" s="458"/>
      <c r="L15" s="997"/>
      <c r="M15" s="458"/>
      <c r="N15" s="457"/>
      <c r="O15" s="458"/>
      <c r="P15" s="457"/>
      <c r="Q15" s="458"/>
      <c r="R15" s="585">
        <f t="shared" ref="R15:R16" si="2">SUM(D15:Q15)</f>
        <v>13087</v>
      </c>
      <c r="S15" s="429"/>
      <c r="T15" s="430"/>
      <c r="U15" s="184"/>
      <c r="V15" s="184"/>
    </row>
    <row r="16" spans="1:22" s="151" customFormat="1" ht="20.25" customHeight="1" x14ac:dyDescent="0.2">
      <c r="A16" s="478"/>
      <c r="B16" s="523" t="s">
        <v>433</v>
      </c>
      <c r="C16" s="1007" t="s">
        <v>1031</v>
      </c>
      <c r="D16" s="996"/>
      <c r="E16" s="458"/>
      <c r="F16" s="457"/>
      <c r="G16" s="458"/>
      <c r="H16" s="457">
        <v>7274</v>
      </c>
      <c r="I16" s="457"/>
      <c r="J16" s="996"/>
      <c r="K16" s="458"/>
      <c r="L16" s="997"/>
      <c r="M16" s="458"/>
      <c r="N16" s="457"/>
      <c r="O16" s="458"/>
      <c r="P16" s="457"/>
      <c r="Q16" s="458"/>
      <c r="R16" s="585">
        <f t="shared" si="2"/>
        <v>7274</v>
      </c>
      <c r="S16" s="429"/>
      <c r="T16" s="430"/>
      <c r="U16" s="184"/>
      <c r="V16" s="184"/>
    </row>
    <row r="17" spans="1:22" s="178" customFormat="1" ht="13.5" customHeight="1" x14ac:dyDescent="0.2">
      <c r="A17" s="479"/>
      <c r="B17" s="523" t="s">
        <v>434</v>
      </c>
      <c r="C17" s="40" t="s">
        <v>844</v>
      </c>
      <c r="D17" s="1039"/>
      <c r="E17" s="464"/>
      <c r="F17" s="465"/>
      <c r="G17" s="464"/>
      <c r="H17" s="1040"/>
      <c r="I17" s="457"/>
      <c r="J17" s="1046">
        <f>mc.pe.átad!E26</f>
        <v>1751</v>
      </c>
      <c r="K17" s="1219">
        <f>mc.pe.átad!F26-SUM(K52:K57)</f>
        <v>52718</v>
      </c>
      <c r="L17" s="998">
        <f>mc.pe.átad!E63</f>
        <v>28006</v>
      </c>
      <c r="M17" s="1043">
        <f>mc.pe.átad!F63</f>
        <v>85635</v>
      </c>
      <c r="N17" s="464"/>
      <c r="O17" s="464"/>
      <c r="P17" s="465"/>
      <c r="Q17" s="464"/>
      <c r="R17" s="463">
        <f t="shared" ref="R17:R66" si="3">SUM(D17:Q17)</f>
        <v>168110</v>
      </c>
      <c r="S17" s="70"/>
      <c r="T17" s="179"/>
      <c r="U17" s="179"/>
      <c r="V17" s="179"/>
    </row>
    <row r="18" spans="1:22" s="178" customFormat="1" ht="13.5" customHeight="1" x14ac:dyDescent="0.2">
      <c r="A18" s="479"/>
      <c r="B18" s="523" t="s">
        <v>435</v>
      </c>
      <c r="C18" s="462" t="s">
        <v>761</v>
      </c>
      <c r="D18" s="1039"/>
      <c r="E18" s="464"/>
      <c r="F18" s="465"/>
      <c r="G18" s="464"/>
      <c r="H18" s="1040"/>
      <c r="I18" s="457"/>
      <c r="J18" s="1046"/>
      <c r="K18" s="1042"/>
      <c r="L18" s="464"/>
      <c r="M18" s="1042"/>
      <c r="N18" s="464"/>
      <c r="O18" s="464"/>
      <c r="P18" s="999">
        <f>'ellátottak önk.'!E19</f>
        <v>2300</v>
      </c>
      <c r="Q18" s="998"/>
      <c r="R18" s="463">
        <f t="shared" si="3"/>
        <v>2300</v>
      </c>
      <c r="S18" s="70"/>
      <c r="T18" s="179"/>
      <c r="U18" s="179"/>
      <c r="V18" s="179"/>
    </row>
    <row r="19" spans="1:22" s="178" customFormat="1" ht="13.5" customHeight="1" x14ac:dyDescent="0.2">
      <c r="A19" s="479"/>
      <c r="B19" s="523" t="s">
        <v>464</v>
      </c>
      <c r="C19" s="462" t="s">
        <v>835</v>
      </c>
      <c r="D19" s="1039"/>
      <c r="E19" s="464"/>
      <c r="F19" s="465"/>
      <c r="G19" s="464"/>
      <c r="H19" s="1040">
        <v>3906</v>
      </c>
      <c r="I19" s="457">
        <v>1691</v>
      </c>
      <c r="J19" s="1046"/>
      <c r="K19" s="1042"/>
      <c r="L19" s="464"/>
      <c r="M19" s="1042"/>
      <c r="N19" s="464"/>
      <c r="O19" s="464"/>
      <c r="P19" s="999"/>
      <c r="Q19" s="998"/>
      <c r="R19" s="463">
        <f t="shared" si="3"/>
        <v>5597</v>
      </c>
      <c r="S19" s="70"/>
      <c r="T19" s="179"/>
      <c r="U19" s="179"/>
      <c r="V19" s="179"/>
    </row>
    <row r="20" spans="1:22" s="178" customFormat="1" ht="13.5" customHeight="1" x14ac:dyDescent="0.2">
      <c r="A20" s="479"/>
      <c r="B20" s="523" t="s">
        <v>465</v>
      </c>
      <c r="C20" s="462" t="s">
        <v>722</v>
      </c>
      <c r="D20" s="1039"/>
      <c r="E20" s="464"/>
      <c r="F20" s="465"/>
      <c r="G20" s="464"/>
      <c r="H20" s="1040"/>
      <c r="I20" s="457"/>
      <c r="J20" s="1046"/>
      <c r="K20" s="1042"/>
      <c r="L20" s="464"/>
      <c r="M20" s="1042"/>
      <c r="N20" s="464"/>
      <c r="O20" s="464"/>
      <c r="P20" s="465"/>
      <c r="Q20" s="998">
        <f>'ellátottak önk.'!F27</f>
        <v>4200</v>
      </c>
      <c r="R20" s="463">
        <f t="shared" si="3"/>
        <v>4200</v>
      </c>
      <c r="S20" s="70"/>
      <c r="T20" s="179"/>
      <c r="U20" s="179"/>
      <c r="V20" s="179"/>
    </row>
    <row r="21" spans="1:22" s="178" customFormat="1" ht="13.5" customHeight="1" x14ac:dyDescent="0.2">
      <c r="A21" s="479"/>
      <c r="B21" s="523" t="s">
        <v>466</v>
      </c>
      <c r="C21" s="462" t="s">
        <v>760</v>
      </c>
      <c r="D21" s="1039"/>
      <c r="E21" s="464"/>
      <c r="F21" s="465"/>
      <c r="G21" s="464"/>
      <c r="H21" s="1040"/>
      <c r="I21" s="457"/>
      <c r="J21" s="1046"/>
      <c r="K21" s="1042"/>
      <c r="L21" s="464"/>
      <c r="M21" s="1042"/>
      <c r="N21" s="464"/>
      <c r="O21" s="464"/>
      <c r="P21" s="465"/>
      <c r="Q21" s="998">
        <f>'ellátottak önk.'!F18</f>
        <v>3609</v>
      </c>
      <c r="R21" s="463">
        <f t="shared" si="3"/>
        <v>3609</v>
      </c>
      <c r="S21" s="70"/>
      <c r="T21" s="179"/>
      <c r="U21" s="179"/>
      <c r="V21" s="179"/>
    </row>
    <row r="22" spans="1:22" s="178" customFormat="1" ht="13.5" customHeight="1" x14ac:dyDescent="0.2">
      <c r="A22" s="479"/>
      <c r="B22" s="523" t="s">
        <v>467</v>
      </c>
      <c r="C22" s="462" t="s">
        <v>836</v>
      </c>
      <c r="D22" s="1039"/>
      <c r="E22" s="464"/>
      <c r="F22" s="465"/>
      <c r="G22" s="464"/>
      <c r="H22" s="1040"/>
      <c r="I22" s="457"/>
      <c r="J22" s="1046"/>
      <c r="K22" s="1042"/>
      <c r="L22" s="464"/>
      <c r="M22" s="1042"/>
      <c r="N22" s="464"/>
      <c r="O22" s="464"/>
      <c r="P22" s="465"/>
      <c r="Q22" s="998">
        <f>'ellátottak önk.'!F22</f>
        <v>1100</v>
      </c>
      <c r="R22" s="463">
        <f t="shared" si="3"/>
        <v>1100</v>
      </c>
      <c r="S22" s="70"/>
      <c r="T22" s="179"/>
      <c r="U22" s="179"/>
      <c r="V22" s="179"/>
    </row>
    <row r="23" spans="1:22" s="178" customFormat="1" ht="13.5" customHeight="1" x14ac:dyDescent="0.2">
      <c r="A23" s="479"/>
      <c r="B23" s="523" t="s">
        <v>468</v>
      </c>
      <c r="C23" s="462" t="s">
        <v>756</v>
      </c>
      <c r="D23" s="1039"/>
      <c r="E23" s="464"/>
      <c r="F23" s="465"/>
      <c r="G23" s="464"/>
      <c r="H23" s="1040"/>
      <c r="I23" s="457"/>
      <c r="J23" s="1046"/>
      <c r="K23" s="1042"/>
      <c r="L23" s="464"/>
      <c r="M23" s="1042"/>
      <c r="N23" s="464"/>
      <c r="O23" s="464"/>
      <c r="P23" s="465"/>
      <c r="Q23" s="998">
        <f>'ellátottak önk.'!F15</f>
        <v>600</v>
      </c>
      <c r="R23" s="463">
        <f t="shared" si="3"/>
        <v>600</v>
      </c>
      <c r="S23" s="70"/>
      <c r="T23" s="179"/>
      <c r="U23" s="179"/>
      <c r="V23" s="179"/>
    </row>
    <row r="24" spans="1:22" s="178" customFormat="1" ht="13.5" customHeight="1" x14ac:dyDescent="0.2">
      <c r="A24" s="479"/>
      <c r="B24" s="523" t="s">
        <v>469</v>
      </c>
      <c r="C24" s="462" t="s">
        <v>837</v>
      </c>
      <c r="D24" s="1039"/>
      <c r="E24" s="464"/>
      <c r="F24" s="465"/>
      <c r="G24" s="464"/>
      <c r="H24" s="1040"/>
      <c r="I24" s="457"/>
      <c r="J24" s="1046"/>
      <c r="K24" s="1042"/>
      <c r="L24" s="464"/>
      <c r="M24" s="1042"/>
      <c r="N24" s="464"/>
      <c r="O24" s="464"/>
      <c r="P24" s="465"/>
      <c r="Q24" s="998">
        <f>'ellátottak önk.'!F21</f>
        <v>1800</v>
      </c>
      <c r="R24" s="463">
        <f t="shared" si="3"/>
        <v>1800</v>
      </c>
      <c r="S24" s="70"/>
      <c r="T24" s="179"/>
      <c r="U24" s="179"/>
      <c r="V24" s="179"/>
    </row>
    <row r="25" spans="1:22" s="178" customFormat="1" ht="16.5" customHeight="1" x14ac:dyDescent="0.2">
      <c r="A25" s="479"/>
      <c r="B25" s="523" t="s">
        <v>470</v>
      </c>
      <c r="C25" s="462" t="s">
        <v>758</v>
      </c>
      <c r="D25" s="1039"/>
      <c r="E25" s="464"/>
      <c r="F25" s="465"/>
      <c r="G25" s="464"/>
      <c r="H25" s="1040"/>
      <c r="I25" s="457"/>
      <c r="J25" s="1046"/>
      <c r="K25" s="1042"/>
      <c r="L25" s="464"/>
      <c r="M25" s="1042"/>
      <c r="N25" s="464"/>
      <c r="O25" s="464"/>
      <c r="P25" s="465"/>
      <c r="Q25" s="998">
        <f>'ellátottak önk.'!F16</f>
        <v>800</v>
      </c>
      <c r="R25" s="463">
        <f t="shared" ref="R25:R29" si="4">SUM(D25:Q25)</f>
        <v>800</v>
      </c>
      <c r="S25" s="179"/>
      <c r="T25" s="179"/>
      <c r="U25" s="179"/>
      <c r="V25" s="179"/>
    </row>
    <row r="26" spans="1:22" s="178" customFormat="1" ht="15.75" customHeight="1" x14ac:dyDescent="0.2">
      <c r="A26" s="479"/>
      <c r="B26" s="523" t="s">
        <v>471</v>
      </c>
      <c r="C26" s="462" t="s">
        <v>759</v>
      </c>
      <c r="D26" s="1039"/>
      <c r="E26" s="464"/>
      <c r="F26" s="465"/>
      <c r="G26" s="464"/>
      <c r="H26" s="1040"/>
      <c r="I26" s="457"/>
      <c r="J26" s="1046"/>
      <c r="K26" s="1042"/>
      <c r="L26" s="464"/>
      <c r="M26" s="1042"/>
      <c r="N26" s="464"/>
      <c r="O26" s="464"/>
      <c r="P26" s="465"/>
      <c r="Q26" s="998">
        <v>800</v>
      </c>
      <c r="R26" s="463">
        <f t="shared" si="4"/>
        <v>800</v>
      </c>
      <c r="S26" s="179"/>
      <c r="T26" s="179"/>
      <c r="U26" s="179"/>
      <c r="V26" s="179"/>
    </row>
    <row r="27" spans="1:22" s="178" customFormat="1" ht="13.5" customHeight="1" x14ac:dyDescent="0.2">
      <c r="A27" s="479"/>
      <c r="B27" s="523" t="s">
        <v>472</v>
      </c>
      <c r="C27" s="462" t="s">
        <v>762</v>
      </c>
      <c r="D27" s="1039"/>
      <c r="E27" s="464"/>
      <c r="F27" s="465"/>
      <c r="G27" s="464"/>
      <c r="H27" s="1040">
        <v>251</v>
      </c>
      <c r="I27" s="457"/>
      <c r="J27" s="1046"/>
      <c r="K27" s="1042"/>
      <c r="L27" s="464"/>
      <c r="M27" s="1042"/>
      <c r="N27" s="464"/>
      <c r="O27" s="464"/>
      <c r="P27" s="999"/>
      <c r="Q27" s="998">
        <f>'ellátottak önk.'!F20</f>
        <v>0</v>
      </c>
      <c r="R27" s="463">
        <f t="shared" si="4"/>
        <v>251</v>
      </c>
      <c r="S27" s="179"/>
      <c r="T27" s="179"/>
      <c r="U27" s="179"/>
      <c r="V27" s="179"/>
    </row>
    <row r="28" spans="1:22" s="178" customFormat="1" ht="13.5" customHeight="1" x14ac:dyDescent="0.2">
      <c r="A28" s="479"/>
      <c r="B28" s="523" t="s">
        <v>473</v>
      </c>
      <c r="C28" s="462" t="s">
        <v>757</v>
      </c>
      <c r="D28" s="1039"/>
      <c r="E28" s="464"/>
      <c r="F28" s="465"/>
      <c r="G28" s="464"/>
      <c r="H28" s="1040"/>
      <c r="I28" s="457"/>
      <c r="J28" s="1046"/>
      <c r="K28" s="1042"/>
      <c r="L28" s="464"/>
      <c r="M28" s="1042"/>
      <c r="N28" s="464"/>
      <c r="O28" s="464"/>
      <c r="P28" s="465"/>
      <c r="Q28" s="998">
        <f>'ellátottak önk.'!F13</f>
        <v>500</v>
      </c>
      <c r="R28" s="463">
        <f t="shared" si="4"/>
        <v>500</v>
      </c>
      <c r="S28" s="179"/>
      <c r="T28" s="179"/>
      <c r="U28" s="179"/>
      <c r="V28" s="179"/>
    </row>
    <row r="29" spans="1:22" s="178" customFormat="1" ht="13.5" customHeight="1" x14ac:dyDescent="0.2">
      <c r="A29" s="479"/>
      <c r="B29" s="523" t="s">
        <v>474</v>
      </c>
      <c r="C29" s="462" t="s">
        <v>830</v>
      </c>
      <c r="D29" s="1039"/>
      <c r="E29" s="464"/>
      <c r="F29" s="465"/>
      <c r="G29" s="464"/>
      <c r="H29" s="1040"/>
      <c r="I29" s="457"/>
      <c r="J29" s="1046"/>
      <c r="K29" s="1042"/>
      <c r="L29" s="464"/>
      <c r="M29" s="1042"/>
      <c r="N29" s="464"/>
      <c r="O29" s="464"/>
      <c r="P29" s="999"/>
      <c r="Q29" s="998">
        <f>'ellátottak önk.'!F23</f>
        <v>600</v>
      </c>
      <c r="R29" s="463">
        <f t="shared" si="4"/>
        <v>600</v>
      </c>
      <c r="S29" s="179"/>
      <c r="T29" s="179"/>
      <c r="U29" s="179"/>
      <c r="V29" s="179"/>
    </row>
    <row r="30" spans="1:22" s="178" customFormat="1" ht="15" customHeight="1" x14ac:dyDescent="0.2">
      <c r="A30" s="479"/>
      <c r="B30" s="523" t="s">
        <v>475</v>
      </c>
      <c r="C30" s="40" t="s">
        <v>723</v>
      </c>
      <c r="D30" s="314"/>
      <c r="E30" s="152"/>
      <c r="F30" s="312"/>
      <c r="G30" s="152"/>
      <c r="H30" s="312">
        <v>6431</v>
      </c>
      <c r="I30" s="152">
        <v>7330</v>
      </c>
      <c r="J30" s="314"/>
      <c r="K30" s="295"/>
      <c r="L30" s="152"/>
      <c r="M30" s="295"/>
      <c r="N30" s="152"/>
      <c r="O30" s="152"/>
      <c r="P30" s="312"/>
      <c r="Q30" s="152"/>
      <c r="R30" s="466">
        <f>SUM(D30:Q30)</f>
        <v>13761</v>
      </c>
      <c r="S30" s="179"/>
      <c r="T30" s="179"/>
      <c r="U30" s="179"/>
      <c r="V30" s="179"/>
    </row>
    <row r="31" spans="1:22" s="178" customFormat="1" ht="15" customHeight="1" x14ac:dyDescent="0.2">
      <c r="A31" s="479"/>
      <c r="B31" s="523" t="s">
        <v>476</v>
      </c>
      <c r="C31" s="40" t="s">
        <v>838</v>
      </c>
      <c r="D31" s="314"/>
      <c r="E31" s="152"/>
      <c r="F31" s="312"/>
      <c r="G31" s="152"/>
      <c r="H31" s="312">
        <v>288</v>
      </c>
      <c r="I31" s="152">
        <v>11777</v>
      </c>
      <c r="J31" s="314"/>
      <c r="K31" s="295"/>
      <c r="L31" s="152"/>
      <c r="M31" s="295"/>
      <c r="N31" s="152"/>
      <c r="O31" s="152"/>
      <c r="P31" s="312"/>
      <c r="Q31" s="152"/>
      <c r="R31" s="466">
        <f t="shared" si="3"/>
        <v>12065</v>
      </c>
      <c r="S31" s="179"/>
      <c r="T31" s="179"/>
      <c r="U31" s="179"/>
      <c r="V31" s="179"/>
    </row>
    <row r="32" spans="1:22" s="178" customFormat="1" ht="15" customHeight="1" x14ac:dyDescent="0.2">
      <c r="A32" s="479"/>
      <c r="B32" s="523" t="s">
        <v>477</v>
      </c>
      <c r="C32" s="40" t="s">
        <v>839</v>
      </c>
      <c r="D32" s="314">
        <v>34233</v>
      </c>
      <c r="E32" s="152"/>
      <c r="F32" s="312">
        <v>10704</v>
      </c>
      <c r="G32" s="152"/>
      <c r="H32" s="312">
        <v>1220</v>
      </c>
      <c r="I32" s="152"/>
      <c r="J32" s="314"/>
      <c r="K32" s="295"/>
      <c r="L32" s="152"/>
      <c r="M32" s="295"/>
      <c r="N32" s="152"/>
      <c r="O32" s="152"/>
      <c r="P32" s="312"/>
      <c r="Q32" s="152"/>
      <c r="R32" s="466">
        <f>SUM(D32:Q32)</f>
        <v>46157</v>
      </c>
      <c r="S32" s="70"/>
      <c r="T32" s="179"/>
      <c r="U32" s="179"/>
      <c r="V32" s="179"/>
    </row>
    <row r="33" spans="1:22" s="178" customFormat="1" ht="15" customHeight="1" x14ac:dyDescent="0.2">
      <c r="A33" s="479"/>
      <c r="B33" s="523" t="s">
        <v>478</v>
      </c>
      <c r="C33" s="40" t="s">
        <v>717</v>
      </c>
      <c r="D33" s="314"/>
      <c r="E33" s="152">
        <v>2033</v>
      </c>
      <c r="F33" s="312"/>
      <c r="G33" s="152">
        <v>710</v>
      </c>
      <c r="H33" s="312"/>
      <c r="I33" s="152">
        <v>3621</v>
      </c>
      <c r="J33" s="314"/>
      <c r="K33" s="295"/>
      <c r="L33" s="152"/>
      <c r="M33" s="295"/>
      <c r="N33" s="152"/>
      <c r="O33" s="152"/>
      <c r="P33" s="312"/>
      <c r="Q33" s="152"/>
      <c r="R33" s="466">
        <f t="shared" ref="R33:R37" si="5">SUM(D33:Q33)</f>
        <v>6364</v>
      </c>
      <c r="S33" s="70"/>
      <c r="T33" s="179"/>
      <c r="U33" s="179"/>
      <c r="V33" s="179"/>
    </row>
    <row r="34" spans="1:22" s="178" customFormat="1" ht="15" customHeight="1" x14ac:dyDescent="0.2">
      <c r="A34" s="479"/>
      <c r="B34" s="523" t="s">
        <v>479</v>
      </c>
      <c r="C34" s="40" t="s">
        <v>843</v>
      </c>
      <c r="D34" s="314"/>
      <c r="E34" s="152">
        <v>9388</v>
      </c>
      <c r="F34" s="312"/>
      <c r="G34" s="152">
        <v>5751</v>
      </c>
      <c r="H34" s="312"/>
      <c r="I34" s="152">
        <v>4227</v>
      </c>
      <c r="J34" s="314"/>
      <c r="K34" s="295"/>
      <c r="L34" s="152"/>
      <c r="M34" s="295"/>
      <c r="N34" s="152"/>
      <c r="O34" s="152"/>
      <c r="P34" s="312"/>
      <c r="Q34" s="152"/>
      <c r="R34" s="466">
        <f t="shared" si="5"/>
        <v>19366</v>
      </c>
      <c r="S34" s="70"/>
      <c r="T34" s="179"/>
      <c r="U34" s="179"/>
      <c r="V34" s="179"/>
    </row>
    <row r="35" spans="1:22" s="178" customFormat="1" ht="15" customHeight="1" x14ac:dyDescent="0.2">
      <c r="A35" s="479"/>
      <c r="B35" s="523" t="s">
        <v>488</v>
      </c>
      <c r="C35" s="467" t="s">
        <v>841</v>
      </c>
      <c r="D35" s="1044"/>
      <c r="E35" s="315">
        <v>199</v>
      </c>
      <c r="F35" s="313"/>
      <c r="G35" s="315">
        <v>78</v>
      </c>
      <c r="H35" s="313"/>
      <c r="I35" s="315">
        <v>65</v>
      </c>
      <c r="J35" s="1044"/>
      <c r="K35" s="1045"/>
      <c r="L35" s="315"/>
      <c r="M35" s="1045"/>
      <c r="N35" s="315"/>
      <c r="O35" s="315"/>
      <c r="P35" s="313"/>
      <c r="Q35" s="315"/>
      <c r="R35" s="468">
        <f t="shared" si="5"/>
        <v>342</v>
      </c>
      <c r="S35" s="994"/>
      <c r="T35" s="179"/>
      <c r="U35" s="179"/>
      <c r="V35" s="179"/>
    </row>
    <row r="36" spans="1:22" s="178" customFormat="1" ht="15" customHeight="1" x14ac:dyDescent="0.2">
      <c r="A36" s="479"/>
      <c r="B36" s="523" t="s">
        <v>489</v>
      </c>
      <c r="C36" s="40" t="s">
        <v>718</v>
      </c>
      <c r="D36" s="314"/>
      <c r="E36" s="152"/>
      <c r="F36" s="312"/>
      <c r="G36" s="152"/>
      <c r="H36" s="312"/>
      <c r="I36" s="152">
        <v>16834</v>
      </c>
      <c r="J36" s="314"/>
      <c r="K36" s="295"/>
      <c r="L36" s="152"/>
      <c r="M36" s="295"/>
      <c r="N36" s="152"/>
      <c r="O36" s="152"/>
      <c r="P36" s="312"/>
      <c r="Q36" s="152"/>
      <c r="R36" s="466">
        <f t="shared" si="5"/>
        <v>16834</v>
      </c>
      <c r="S36" s="70"/>
      <c r="T36" s="179"/>
      <c r="U36" s="179"/>
      <c r="V36" s="179"/>
    </row>
    <row r="37" spans="1:22" s="178" customFormat="1" ht="15" customHeight="1" x14ac:dyDescent="0.2">
      <c r="A37" s="479"/>
      <c r="B37" s="523" t="s">
        <v>490</v>
      </c>
      <c r="C37" s="40" t="s">
        <v>833</v>
      </c>
      <c r="D37" s="314"/>
      <c r="E37" s="152"/>
      <c r="F37" s="312"/>
      <c r="G37" s="152"/>
      <c r="H37" s="312">
        <v>228</v>
      </c>
      <c r="I37" s="152"/>
      <c r="J37" s="314"/>
      <c r="K37" s="295"/>
      <c r="L37" s="152"/>
      <c r="M37" s="295"/>
      <c r="N37" s="152"/>
      <c r="O37" s="152"/>
      <c r="P37" s="312"/>
      <c r="Q37" s="152"/>
      <c r="R37" s="466">
        <f t="shared" si="5"/>
        <v>228</v>
      </c>
      <c r="S37" s="70"/>
      <c r="T37" s="179"/>
      <c r="U37" s="179"/>
      <c r="V37" s="179"/>
    </row>
    <row r="38" spans="1:22" s="178" customFormat="1" ht="15" customHeight="1" x14ac:dyDescent="0.2">
      <c r="A38" s="479"/>
      <c r="B38" s="523" t="s">
        <v>491</v>
      </c>
      <c r="C38" s="40" t="s">
        <v>840</v>
      </c>
      <c r="D38" s="314"/>
      <c r="E38" s="152"/>
      <c r="F38" s="312"/>
      <c r="G38" s="152"/>
      <c r="H38" s="312">
        <v>3780</v>
      </c>
      <c r="I38" s="152"/>
      <c r="J38" s="314"/>
      <c r="K38" s="295"/>
      <c r="L38" s="152"/>
      <c r="M38" s="295"/>
      <c r="N38" s="152"/>
      <c r="O38" s="152"/>
      <c r="P38" s="312"/>
      <c r="Q38" s="152"/>
      <c r="R38" s="466">
        <f t="shared" si="3"/>
        <v>3780</v>
      </c>
      <c r="S38" s="179"/>
      <c r="T38" s="324"/>
      <c r="U38" s="179"/>
      <c r="V38" s="179"/>
    </row>
    <row r="39" spans="1:22" s="178" customFormat="1" ht="15" customHeight="1" x14ac:dyDescent="0.2">
      <c r="A39" s="479"/>
      <c r="B39" s="523" t="s">
        <v>492</v>
      </c>
      <c r="C39" s="462" t="s">
        <v>719</v>
      </c>
      <c r="D39" s="1046">
        <v>4246</v>
      </c>
      <c r="E39" s="1047"/>
      <c r="F39" s="1040">
        <v>673</v>
      </c>
      <c r="G39" s="457"/>
      <c r="H39" s="1040">
        <v>86673</v>
      </c>
      <c r="I39" s="1047"/>
      <c r="J39" s="1046"/>
      <c r="K39" s="1042"/>
      <c r="L39" s="464"/>
      <c r="M39" s="1042"/>
      <c r="N39" s="464"/>
      <c r="O39" s="464"/>
      <c r="P39" s="465"/>
      <c r="Q39" s="464"/>
      <c r="R39" s="466">
        <f t="shared" si="3"/>
        <v>91592</v>
      </c>
      <c r="S39" s="994"/>
      <c r="T39" s="324"/>
      <c r="U39" s="179"/>
      <c r="V39" s="179"/>
    </row>
    <row r="40" spans="1:22" s="178" customFormat="1" ht="15" customHeight="1" x14ac:dyDescent="0.2">
      <c r="A40" s="479"/>
      <c r="B40" s="523" t="s">
        <v>493</v>
      </c>
      <c r="C40" s="522" t="s">
        <v>720</v>
      </c>
      <c r="D40" s="1039"/>
      <c r="E40" s="464"/>
      <c r="F40" s="465"/>
      <c r="G40" s="464"/>
      <c r="H40" s="1040"/>
      <c r="I40" s="457">
        <v>4500</v>
      </c>
      <c r="J40" s="1046"/>
      <c r="K40" s="1042"/>
      <c r="L40" s="464"/>
      <c r="M40" s="1042"/>
      <c r="N40" s="464"/>
      <c r="O40" s="464"/>
      <c r="P40" s="465"/>
      <c r="Q40" s="464"/>
      <c r="R40" s="463">
        <f t="shared" ref="R40:R41" si="6">SUM(D40:Q40)</f>
        <v>4500</v>
      </c>
      <c r="S40" s="179"/>
      <c r="T40" s="324"/>
      <c r="U40" s="179"/>
      <c r="V40" s="179"/>
    </row>
    <row r="41" spans="1:22" s="178" customFormat="1" ht="15" customHeight="1" x14ac:dyDescent="0.2">
      <c r="A41" s="479"/>
      <c r="B41" s="523" t="s">
        <v>494</v>
      </c>
      <c r="C41" s="473" t="s">
        <v>724</v>
      </c>
      <c r="D41" s="996"/>
      <c r="E41" s="458"/>
      <c r="F41" s="457"/>
      <c r="G41" s="458"/>
      <c r="H41" s="457"/>
      <c r="I41" s="457">
        <v>2723</v>
      </c>
      <c r="J41" s="996"/>
      <c r="K41" s="458"/>
      <c r="L41" s="997"/>
      <c r="M41" s="458"/>
      <c r="N41" s="457"/>
      <c r="O41" s="458"/>
      <c r="P41" s="457"/>
      <c r="Q41" s="458"/>
      <c r="R41" s="463">
        <f t="shared" si="6"/>
        <v>2723</v>
      </c>
      <c r="S41" s="179"/>
      <c r="T41" s="324"/>
      <c r="U41" s="179"/>
      <c r="V41" s="179"/>
    </row>
    <row r="42" spans="1:22" s="178" customFormat="1" ht="15" customHeight="1" x14ac:dyDescent="0.2">
      <c r="A42" s="479"/>
      <c r="B42" s="523" t="s">
        <v>495</v>
      </c>
      <c r="C42" s="40" t="s">
        <v>842</v>
      </c>
      <c r="D42" s="314"/>
      <c r="E42" s="295"/>
      <c r="F42" s="152"/>
      <c r="G42" s="152"/>
      <c r="H42" s="312">
        <f>20530-5939</f>
        <v>14591</v>
      </c>
      <c r="I42" s="152"/>
      <c r="J42" s="314"/>
      <c r="K42" s="295"/>
      <c r="L42" s="152"/>
      <c r="M42" s="295"/>
      <c r="N42" s="152"/>
      <c r="O42" s="152"/>
      <c r="P42" s="312"/>
      <c r="Q42" s="152"/>
      <c r="R42" s="466">
        <f t="shared" ref="R42:R45" si="7">SUM(D42:Q42)</f>
        <v>14591</v>
      </c>
      <c r="S42" s="338"/>
      <c r="T42" s="179"/>
      <c r="U42" s="179"/>
      <c r="V42" s="179"/>
    </row>
    <row r="43" spans="1:22" s="178" customFormat="1" ht="15" customHeight="1" x14ac:dyDescent="0.2">
      <c r="A43" s="479"/>
      <c r="B43" s="523" t="s">
        <v>496</v>
      </c>
      <c r="C43" s="40" t="s">
        <v>834</v>
      </c>
      <c r="D43" s="314"/>
      <c r="E43" s="152"/>
      <c r="F43" s="312"/>
      <c r="G43" s="152"/>
      <c r="H43" s="312">
        <v>78265</v>
      </c>
      <c r="I43" s="152">
        <v>6648</v>
      </c>
      <c r="J43" s="314"/>
      <c r="K43" s="295"/>
      <c r="L43" s="152"/>
      <c r="M43" s="295"/>
      <c r="N43" s="152"/>
      <c r="O43" s="152"/>
      <c r="P43" s="312"/>
      <c r="Q43" s="152"/>
      <c r="R43" s="466">
        <f t="shared" si="7"/>
        <v>84913</v>
      </c>
      <c r="S43" s="71"/>
      <c r="T43" s="179"/>
      <c r="U43" s="179"/>
      <c r="V43" s="179"/>
    </row>
    <row r="44" spans="1:22" s="178" customFormat="1" ht="24" customHeight="1" x14ac:dyDescent="0.2">
      <c r="A44" s="479"/>
      <c r="B44" s="523" t="s">
        <v>545</v>
      </c>
      <c r="C44" s="462" t="s">
        <v>743</v>
      </c>
      <c r="D44" s="1048"/>
      <c r="E44" s="1049"/>
      <c r="F44" s="1050"/>
      <c r="G44" s="1049"/>
      <c r="H44" s="1050">
        <v>5000</v>
      </c>
      <c r="I44" s="1049"/>
      <c r="J44" s="1048"/>
      <c r="K44" s="1051"/>
      <c r="L44" s="1049"/>
      <c r="M44" s="1051"/>
      <c r="N44" s="1049"/>
      <c r="O44" s="1049"/>
      <c r="P44" s="1050"/>
      <c r="Q44" s="1049"/>
      <c r="R44" s="553">
        <f t="shared" si="7"/>
        <v>5000</v>
      </c>
      <c r="S44" s="71"/>
      <c r="T44" s="179"/>
      <c r="U44" s="179"/>
      <c r="V44" s="179"/>
    </row>
    <row r="45" spans="1:22" s="178" customFormat="1" ht="24" customHeight="1" x14ac:dyDescent="0.2">
      <c r="A45" s="479"/>
      <c r="B45" s="523" t="s">
        <v>546</v>
      </c>
      <c r="C45" s="469" t="s">
        <v>792</v>
      </c>
      <c r="D45" s="996"/>
      <c r="E45" s="457"/>
      <c r="F45" s="470"/>
      <c r="G45" s="457"/>
      <c r="H45" s="470">
        <v>5000</v>
      </c>
      <c r="I45" s="457"/>
      <c r="J45" s="996"/>
      <c r="K45" s="458"/>
      <c r="L45" s="457"/>
      <c r="M45" s="458"/>
      <c r="N45" s="457"/>
      <c r="O45" s="457"/>
      <c r="P45" s="470"/>
      <c r="Q45" s="457"/>
      <c r="R45" s="463">
        <f t="shared" si="7"/>
        <v>5000</v>
      </c>
      <c r="S45" s="338"/>
      <c r="T45" s="179"/>
      <c r="U45" s="179"/>
      <c r="V45" s="179"/>
    </row>
    <row r="46" spans="1:22" s="178" customFormat="1" ht="17.25" customHeight="1" x14ac:dyDescent="0.2">
      <c r="A46" s="479"/>
      <c r="B46" s="523" t="s">
        <v>547</v>
      </c>
      <c r="C46" s="469" t="s">
        <v>721</v>
      </c>
      <c r="D46" s="314"/>
      <c r="E46" s="457">
        <v>1844</v>
      </c>
      <c r="F46" s="470"/>
      <c r="G46" s="457">
        <v>389</v>
      </c>
      <c r="H46" s="470">
        <v>350</v>
      </c>
      <c r="I46" s="457"/>
      <c r="J46" s="996"/>
      <c r="K46" s="458"/>
      <c r="L46" s="457"/>
      <c r="M46" s="458"/>
      <c r="N46" s="457"/>
      <c r="O46" s="457"/>
      <c r="P46" s="470"/>
      <c r="Q46" s="457"/>
      <c r="R46" s="463">
        <f t="shared" ref="R46:R48" si="8">SUM(D46:Q46)</f>
        <v>2583</v>
      </c>
      <c r="S46" s="338"/>
      <c r="T46" s="186"/>
      <c r="U46" s="179"/>
      <c r="V46" s="179"/>
    </row>
    <row r="47" spans="1:22" s="178" customFormat="1" ht="17.25" customHeight="1" x14ac:dyDescent="0.2">
      <c r="A47" s="479"/>
      <c r="B47" s="523" t="s">
        <v>548</v>
      </c>
      <c r="C47" s="462" t="s">
        <v>831</v>
      </c>
      <c r="D47" s="1039"/>
      <c r="E47" s="464"/>
      <c r="F47" s="465"/>
      <c r="G47" s="464"/>
      <c r="H47" s="1040"/>
      <c r="I47" s="457">
        <v>400</v>
      </c>
      <c r="J47" s="1046"/>
      <c r="K47" s="1042"/>
      <c r="L47" s="464"/>
      <c r="M47" s="1042"/>
      <c r="N47" s="464"/>
      <c r="O47" s="464"/>
      <c r="P47" s="999"/>
      <c r="Q47" s="998"/>
      <c r="R47" s="463">
        <f t="shared" si="8"/>
        <v>400</v>
      </c>
      <c r="S47" s="338"/>
      <c r="T47" s="186"/>
      <c r="U47" s="179"/>
      <c r="V47" s="179"/>
    </row>
    <row r="48" spans="1:22" s="178" customFormat="1" ht="15" customHeight="1" x14ac:dyDescent="0.2">
      <c r="A48" s="479"/>
      <c r="B48" s="523" t="s">
        <v>103</v>
      </c>
      <c r="C48" s="40" t="s">
        <v>742</v>
      </c>
      <c r="D48" s="314"/>
      <c r="E48" s="152"/>
      <c r="F48" s="312"/>
      <c r="G48" s="152"/>
      <c r="H48" s="312">
        <v>634</v>
      </c>
      <c r="I48" s="152">
        <v>15060</v>
      </c>
      <c r="J48" s="314"/>
      <c r="K48" s="295"/>
      <c r="L48" s="152"/>
      <c r="M48" s="295"/>
      <c r="N48" s="152"/>
      <c r="O48" s="152"/>
      <c r="P48" s="312"/>
      <c r="Q48" s="152"/>
      <c r="R48" s="466">
        <f t="shared" si="8"/>
        <v>15694</v>
      </c>
      <c r="S48" s="71"/>
      <c r="T48" s="186"/>
      <c r="U48" s="179"/>
      <c r="V48" s="179"/>
    </row>
    <row r="49" spans="1:22" s="178" customFormat="1" ht="14.25" customHeight="1" x14ac:dyDescent="0.2">
      <c r="A49" s="479"/>
      <c r="B49" s="523" t="s">
        <v>573</v>
      </c>
      <c r="C49" s="473" t="s">
        <v>1148</v>
      </c>
      <c r="D49" s="996"/>
      <c r="E49" s="458">
        <v>8429</v>
      </c>
      <c r="F49" s="457"/>
      <c r="G49" s="458">
        <v>1765</v>
      </c>
      <c r="H49" s="457">
        <v>99559</v>
      </c>
      <c r="I49" s="457">
        <v>78749</v>
      </c>
      <c r="J49" s="996"/>
      <c r="K49" s="458"/>
      <c r="L49" s="997"/>
      <c r="M49" s="458"/>
      <c r="N49" s="457"/>
      <c r="O49" s="458"/>
      <c r="P49" s="457"/>
      <c r="Q49" s="458"/>
      <c r="R49" s="463">
        <f t="shared" si="3"/>
        <v>188502</v>
      </c>
      <c r="S49" s="995"/>
      <c r="T49" s="179"/>
      <c r="U49" s="186"/>
      <c r="V49" s="179"/>
    </row>
    <row r="50" spans="1:22" s="178" customFormat="1" ht="12.75" customHeight="1" x14ac:dyDescent="0.2">
      <c r="A50" s="479"/>
      <c r="B50" s="523" t="s">
        <v>574</v>
      </c>
      <c r="C50" s="473" t="s">
        <v>929</v>
      </c>
      <c r="D50" s="996"/>
      <c r="E50" s="458"/>
      <c r="F50" s="457"/>
      <c r="G50" s="458"/>
      <c r="H50" s="457">
        <v>500</v>
      </c>
      <c r="I50" s="457"/>
      <c r="J50" s="996"/>
      <c r="K50" s="458"/>
      <c r="L50" s="997"/>
      <c r="M50" s="458"/>
      <c r="N50" s="457"/>
      <c r="O50" s="458"/>
      <c r="P50" s="457"/>
      <c r="Q50" s="458"/>
      <c r="R50" s="463">
        <f t="shared" si="3"/>
        <v>500</v>
      </c>
      <c r="S50" s="70"/>
      <c r="T50" s="179"/>
      <c r="U50" s="179"/>
      <c r="V50" s="179"/>
    </row>
    <row r="51" spans="1:22" s="178" customFormat="1" ht="12.75" customHeight="1" x14ac:dyDescent="0.2">
      <c r="A51" s="479"/>
      <c r="B51" s="523" t="s">
        <v>106</v>
      </c>
      <c r="C51" s="473" t="s">
        <v>925</v>
      </c>
      <c r="D51" s="996">
        <v>4724</v>
      </c>
      <c r="E51" s="458"/>
      <c r="F51" s="457"/>
      <c r="G51" s="458"/>
      <c r="H51" s="457">
        <v>12286</v>
      </c>
      <c r="I51" s="457"/>
      <c r="J51" s="996"/>
      <c r="K51" s="458"/>
      <c r="L51" s="997"/>
      <c r="M51" s="458"/>
      <c r="N51" s="457"/>
      <c r="O51" s="458"/>
      <c r="P51" s="457"/>
      <c r="Q51" s="458"/>
      <c r="R51" s="585">
        <f t="shared" si="3"/>
        <v>17010</v>
      </c>
      <c r="S51" s="70"/>
      <c r="T51" s="179"/>
      <c r="U51" s="179"/>
      <c r="V51" s="179"/>
    </row>
    <row r="52" spans="1:22" s="178" customFormat="1" ht="12" customHeight="1" x14ac:dyDescent="0.2">
      <c r="A52" s="479"/>
      <c r="B52" s="523" t="s">
        <v>107</v>
      </c>
      <c r="C52" s="473" t="s">
        <v>928</v>
      </c>
      <c r="D52" s="996"/>
      <c r="E52" s="458"/>
      <c r="F52" s="457"/>
      <c r="G52" s="458"/>
      <c r="H52" s="457"/>
      <c r="I52" s="457">
        <v>6</v>
      </c>
      <c r="J52" s="996"/>
      <c r="K52" s="458">
        <v>451</v>
      </c>
      <c r="L52" s="997"/>
      <c r="M52" s="458"/>
      <c r="N52" s="457"/>
      <c r="O52" s="458"/>
      <c r="P52" s="457"/>
      <c r="Q52" s="458"/>
      <c r="R52" s="585">
        <f t="shared" si="3"/>
        <v>457</v>
      </c>
      <c r="S52" s="70"/>
      <c r="T52" s="179"/>
      <c r="U52" s="179"/>
      <c r="V52" s="186"/>
    </row>
    <row r="53" spans="1:22" s="178" customFormat="1" ht="10.5" customHeight="1" x14ac:dyDescent="0.2">
      <c r="A53" s="891"/>
      <c r="B53" s="890" t="s">
        <v>108</v>
      </c>
      <c r="C53" s="892" t="s">
        <v>1025</v>
      </c>
      <c r="D53" s="996"/>
      <c r="E53" s="458"/>
      <c r="F53" s="457"/>
      <c r="G53" s="458"/>
      <c r="H53" s="457"/>
      <c r="I53" s="457">
        <v>13765</v>
      </c>
      <c r="J53" s="996"/>
      <c r="K53" s="458">
        <v>2195</v>
      </c>
      <c r="L53" s="997"/>
      <c r="M53" s="458"/>
      <c r="N53" s="457"/>
      <c r="O53" s="458"/>
      <c r="P53" s="457"/>
      <c r="Q53" s="458"/>
      <c r="R53" s="585">
        <f t="shared" si="3"/>
        <v>15960</v>
      </c>
      <c r="S53" s="70"/>
      <c r="T53" s="179"/>
      <c r="U53" s="179"/>
      <c r="V53" s="179"/>
    </row>
    <row r="54" spans="1:22" s="178" customFormat="1" ht="10.5" customHeight="1" x14ac:dyDescent="0.2">
      <c r="A54" s="891"/>
      <c r="B54" s="890" t="s">
        <v>111</v>
      </c>
      <c r="C54" s="892" t="s">
        <v>1026</v>
      </c>
      <c r="D54" s="996"/>
      <c r="E54" s="458">
        <v>298</v>
      </c>
      <c r="F54" s="457"/>
      <c r="G54" s="458">
        <v>100</v>
      </c>
      <c r="H54" s="457"/>
      <c r="I54" s="457">
        <v>12964</v>
      </c>
      <c r="J54" s="996"/>
      <c r="K54" s="458">
        <v>275</v>
      </c>
      <c r="L54" s="997"/>
      <c r="M54" s="458"/>
      <c r="N54" s="457"/>
      <c r="O54" s="458"/>
      <c r="P54" s="457"/>
      <c r="Q54" s="458"/>
      <c r="R54" s="585">
        <f t="shared" si="3"/>
        <v>13637</v>
      </c>
      <c r="S54" s="70"/>
      <c r="T54" s="179"/>
      <c r="U54" s="179"/>
      <c r="V54" s="179"/>
    </row>
    <row r="55" spans="1:22" s="178" customFormat="1" ht="10.5" customHeight="1" x14ac:dyDescent="0.2">
      <c r="A55" s="891"/>
      <c r="B55" s="890" t="s">
        <v>114</v>
      </c>
      <c r="C55" s="1229" t="s">
        <v>1027</v>
      </c>
      <c r="D55" s="457"/>
      <c r="E55" s="458">
        <v>1645</v>
      </c>
      <c r="F55" s="457"/>
      <c r="G55" s="458">
        <v>230</v>
      </c>
      <c r="H55" s="457"/>
      <c r="I55" s="457">
        <v>9322</v>
      </c>
      <c r="J55" s="996"/>
      <c r="K55" s="458">
        <v>1743</v>
      </c>
      <c r="L55" s="997"/>
      <c r="M55" s="458"/>
      <c r="N55" s="457"/>
      <c r="O55" s="458"/>
      <c r="P55" s="457"/>
      <c r="Q55" s="458"/>
      <c r="R55" s="585">
        <f t="shared" ref="R55:R58" si="9">SUM(D55:Q55)</f>
        <v>12940</v>
      </c>
      <c r="S55" s="70"/>
      <c r="T55" s="179"/>
      <c r="U55" s="179"/>
      <c r="V55" s="179"/>
    </row>
    <row r="56" spans="1:22" s="178" customFormat="1" ht="10.5" customHeight="1" x14ac:dyDescent="0.2">
      <c r="A56" s="891"/>
      <c r="B56" s="890" t="s">
        <v>115</v>
      </c>
      <c r="C56" s="473" t="s">
        <v>1266</v>
      </c>
      <c r="D56" s="457"/>
      <c r="E56" s="458"/>
      <c r="F56" s="457"/>
      <c r="G56" s="458"/>
      <c r="H56" s="457"/>
      <c r="I56" s="457"/>
      <c r="J56" s="996"/>
      <c r="K56" s="458">
        <f>mc.pe.átad!G20</f>
        <v>130</v>
      </c>
      <c r="L56" s="997"/>
      <c r="M56" s="458"/>
      <c r="N56" s="457"/>
      <c r="O56" s="458"/>
      <c r="P56" s="457"/>
      <c r="Q56" s="458"/>
      <c r="R56" s="585"/>
      <c r="S56" s="70"/>
      <c r="T56" s="179"/>
      <c r="U56" s="179"/>
      <c r="V56" s="179"/>
    </row>
    <row r="57" spans="1:22" s="178" customFormat="1" ht="10.5" customHeight="1" x14ac:dyDescent="0.2">
      <c r="A57" s="891"/>
      <c r="B57" s="890" t="s">
        <v>116</v>
      </c>
      <c r="C57" s="473" t="s">
        <v>1265</v>
      </c>
      <c r="D57" s="457"/>
      <c r="E57" s="458"/>
      <c r="F57" s="457"/>
      <c r="G57" s="458"/>
      <c r="H57" s="457"/>
      <c r="I57" s="457"/>
      <c r="J57" s="996"/>
      <c r="K57" s="458">
        <f>mc.pe.átad!G21</f>
        <v>290</v>
      </c>
      <c r="L57" s="997"/>
      <c r="M57" s="458"/>
      <c r="N57" s="457"/>
      <c r="O57" s="458"/>
      <c r="P57" s="457"/>
      <c r="Q57" s="458"/>
      <c r="R57" s="585"/>
      <c r="S57" s="70"/>
      <c r="T57" s="179"/>
      <c r="U57" s="179"/>
      <c r="V57" s="179"/>
    </row>
    <row r="58" spans="1:22" s="178" customFormat="1" ht="42" customHeight="1" x14ac:dyDescent="0.2">
      <c r="A58" s="891"/>
      <c r="B58" s="890" t="s">
        <v>117</v>
      </c>
      <c r="C58" s="1007" t="s">
        <v>1218</v>
      </c>
      <c r="D58" s="457"/>
      <c r="E58" s="458"/>
      <c r="F58" s="457"/>
      <c r="G58" s="458"/>
      <c r="H58" s="457"/>
      <c r="I58" s="457"/>
      <c r="J58" s="996"/>
      <c r="K58" s="458"/>
      <c r="L58" s="997"/>
      <c r="M58" s="458"/>
      <c r="N58" s="457">
        <v>139055</v>
      </c>
      <c r="O58" s="458"/>
      <c r="P58" s="457"/>
      <c r="Q58" s="458"/>
      <c r="R58" s="585">
        <f t="shared" si="9"/>
        <v>139055</v>
      </c>
      <c r="S58" s="70"/>
      <c r="T58" s="179"/>
      <c r="U58" s="179"/>
      <c r="V58" s="179"/>
    </row>
    <row r="59" spans="1:22" s="178" customFormat="1" ht="20.25" customHeight="1" x14ac:dyDescent="0.2">
      <c r="A59" s="891"/>
      <c r="B59" s="890" t="s">
        <v>120</v>
      </c>
      <c r="C59" s="1007" t="s">
        <v>1217</v>
      </c>
      <c r="D59" s="457"/>
      <c r="E59" s="458"/>
      <c r="F59" s="457"/>
      <c r="G59" s="458"/>
      <c r="H59" s="457">
        <v>1000</v>
      </c>
      <c r="I59" s="457"/>
      <c r="J59" s="996"/>
      <c r="K59" s="458"/>
      <c r="L59" s="997"/>
      <c r="M59" s="458"/>
      <c r="N59" s="457"/>
      <c r="O59" s="458"/>
      <c r="P59" s="457"/>
      <c r="Q59" s="458"/>
      <c r="R59" s="585"/>
      <c r="S59" s="70"/>
      <c r="T59" s="179"/>
      <c r="U59" s="179"/>
      <c r="V59" s="179"/>
    </row>
    <row r="60" spans="1:22" s="178" customFormat="1" ht="20.25" customHeight="1" x14ac:dyDescent="0.2">
      <c r="A60" s="891"/>
      <c r="B60" s="890" t="s">
        <v>123</v>
      </c>
      <c r="C60" s="1007" t="s">
        <v>1253</v>
      </c>
      <c r="D60" s="457"/>
      <c r="E60" s="458"/>
      <c r="F60" s="457"/>
      <c r="G60" s="458"/>
      <c r="H60" s="457">
        <v>824</v>
      </c>
      <c r="I60" s="457"/>
      <c r="J60" s="996"/>
      <c r="K60" s="458"/>
      <c r="L60" s="997"/>
      <c r="M60" s="458"/>
      <c r="N60" s="457"/>
      <c r="O60" s="458"/>
      <c r="P60" s="457"/>
      <c r="Q60" s="458"/>
      <c r="R60" s="585"/>
      <c r="S60" s="70"/>
      <c r="T60" s="179"/>
      <c r="U60" s="179"/>
      <c r="V60" s="179"/>
    </row>
    <row r="61" spans="1:22" s="178" customFormat="1" ht="20.25" customHeight="1" x14ac:dyDescent="0.2">
      <c r="A61" s="891"/>
      <c r="B61" s="890" t="s">
        <v>126</v>
      </c>
      <c r="C61" s="1007" t="s">
        <v>1227</v>
      </c>
      <c r="D61" s="457"/>
      <c r="E61" s="458"/>
      <c r="F61" s="457"/>
      <c r="G61" s="458"/>
      <c r="H61" s="457">
        <v>102</v>
      </c>
      <c r="I61" s="457"/>
      <c r="J61" s="996"/>
      <c r="K61" s="458"/>
      <c r="L61" s="997"/>
      <c r="M61" s="458"/>
      <c r="N61" s="457"/>
      <c r="O61" s="458"/>
      <c r="P61" s="457"/>
      <c r="Q61" s="458"/>
      <c r="R61" s="585"/>
      <c r="S61" s="70"/>
      <c r="T61" s="179"/>
      <c r="U61" s="179"/>
      <c r="V61" s="179"/>
    </row>
    <row r="62" spans="1:22" s="178" customFormat="1" ht="10.5" customHeight="1" x14ac:dyDescent="0.2">
      <c r="A62" s="891"/>
      <c r="B62" s="890" t="s">
        <v>127</v>
      </c>
      <c r="C62" s="1007" t="s">
        <v>1226</v>
      </c>
      <c r="D62" s="996"/>
      <c r="E62" s="458"/>
      <c r="F62" s="457"/>
      <c r="G62" s="458"/>
      <c r="H62" s="457">
        <v>6207</v>
      </c>
      <c r="I62" s="457"/>
      <c r="J62" s="996"/>
      <c r="K62" s="458"/>
      <c r="L62" s="997"/>
      <c r="M62" s="458"/>
      <c r="N62" s="457"/>
      <c r="O62" s="458"/>
      <c r="P62" s="457"/>
      <c r="Q62" s="458"/>
      <c r="R62" s="585">
        <f t="shared" si="3"/>
        <v>6207</v>
      </c>
      <c r="S62" s="70"/>
      <c r="T62" s="179"/>
      <c r="U62" s="179"/>
      <c r="V62" s="179"/>
    </row>
    <row r="63" spans="1:22" s="178" customFormat="1" ht="10.5" customHeight="1" x14ac:dyDescent="0.2">
      <c r="A63" s="891"/>
      <c r="B63" s="890" t="s">
        <v>130</v>
      </c>
      <c r="C63" s="1007" t="s">
        <v>1255</v>
      </c>
      <c r="D63" s="996"/>
      <c r="E63" s="458"/>
      <c r="F63" s="457"/>
      <c r="G63" s="458"/>
      <c r="H63" s="457">
        <v>4192</v>
      </c>
      <c r="I63" s="457"/>
      <c r="J63" s="996"/>
      <c r="K63" s="458"/>
      <c r="L63" s="997"/>
      <c r="M63" s="458"/>
      <c r="N63" s="457"/>
      <c r="O63" s="458"/>
      <c r="P63" s="457"/>
      <c r="Q63" s="458"/>
      <c r="R63" s="585">
        <f t="shared" si="3"/>
        <v>4192</v>
      </c>
      <c r="S63" s="70"/>
      <c r="T63" s="179"/>
      <c r="U63" s="179"/>
      <c r="V63" s="179"/>
    </row>
    <row r="64" spans="1:22" s="178" customFormat="1" ht="31.5" x14ac:dyDescent="0.2">
      <c r="A64" s="891"/>
      <c r="B64" s="890" t="s">
        <v>131</v>
      </c>
      <c r="C64" s="1007" t="s">
        <v>1240</v>
      </c>
      <c r="D64" s="996"/>
      <c r="E64" s="458"/>
      <c r="F64" s="457"/>
      <c r="G64" s="458"/>
      <c r="H64" s="457">
        <v>883</v>
      </c>
      <c r="I64" s="457"/>
      <c r="J64" s="996"/>
      <c r="K64" s="458"/>
      <c r="L64" s="997"/>
      <c r="M64" s="458"/>
      <c r="N64" s="457"/>
      <c r="O64" s="458"/>
      <c r="P64" s="457"/>
      <c r="Q64" s="458"/>
      <c r="R64" s="585">
        <f t="shared" si="3"/>
        <v>883</v>
      </c>
      <c r="S64" s="70"/>
      <c r="T64" s="179"/>
      <c r="U64" s="179"/>
      <c r="V64" s="179"/>
    </row>
    <row r="65" spans="1:22" s="178" customFormat="1" x14ac:dyDescent="0.2">
      <c r="A65" s="891"/>
      <c r="B65" s="890" t="s">
        <v>132</v>
      </c>
      <c r="C65" s="1007" t="s">
        <v>1256</v>
      </c>
      <c r="D65" s="996"/>
      <c r="E65" s="458"/>
      <c r="F65" s="457"/>
      <c r="G65" s="458"/>
      <c r="H65" s="457">
        <v>23</v>
      </c>
      <c r="I65" s="457"/>
      <c r="J65" s="996"/>
      <c r="K65" s="458"/>
      <c r="L65" s="997"/>
      <c r="M65" s="458"/>
      <c r="N65" s="457"/>
      <c r="O65" s="458"/>
      <c r="P65" s="457"/>
      <c r="Q65" s="458"/>
      <c r="R65" s="585">
        <f t="shared" si="3"/>
        <v>23</v>
      </c>
      <c r="S65" s="70"/>
      <c r="T65" s="179"/>
      <c r="U65" s="179"/>
      <c r="V65" s="179"/>
    </row>
    <row r="66" spans="1:22" s="178" customFormat="1" ht="11.25" thickBot="1" x14ac:dyDescent="0.25">
      <c r="A66" s="891"/>
      <c r="B66" s="1372" t="s">
        <v>133</v>
      </c>
      <c r="C66" s="1007" t="s">
        <v>1264</v>
      </c>
      <c r="D66" s="996"/>
      <c r="E66" s="458"/>
      <c r="F66" s="457"/>
      <c r="G66" s="458"/>
      <c r="H66" s="457">
        <v>14</v>
      </c>
      <c r="I66" s="457"/>
      <c r="J66" s="1220"/>
      <c r="K66" s="1221"/>
      <c r="L66" s="997"/>
      <c r="M66" s="458"/>
      <c r="N66" s="457"/>
      <c r="O66" s="458"/>
      <c r="P66" s="457"/>
      <c r="Q66" s="458"/>
      <c r="R66" s="585">
        <f t="shared" si="3"/>
        <v>14</v>
      </c>
      <c r="S66" s="70"/>
      <c r="T66" s="179"/>
      <c r="U66" s="179"/>
      <c r="V66" s="179"/>
    </row>
    <row r="67" spans="1:22" ht="15.6" customHeight="1" thickBot="1" x14ac:dyDescent="0.25">
      <c r="B67" s="1576" t="s">
        <v>516</v>
      </c>
      <c r="C67" s="1577"/>
      <c r="D67" s="167">
        <f>SUM(D10:D62)</f>
        <v>66943</v>
      </c>
      <c r="E67" s="167">
        <f>SUM(E10:E62)</f>
        <v>23836</v>
      </c>
      <c r="F67" s="167">
        <f>SUM(F10:F62)</f>
        <v>16939</v>
      </c>
      <c r="G67" s="167">
        <f>SUM(G10:G62)</f>
        <v>9023</v>
      </c>
      <c r="H67" s="167">
        <f>SUM(H10:H66)</f>
        <v>657248</v>
      </c>
      <c r="I67" s="167">
        <f t="shared" ref="I67:Q67" si="10">SUM(I10:I62)</f>
        <v>189682</v>
      </c>
      <c r="J67" s="1218">
        <f t="shared" si="10"/>
        <v>1751</v>
      </c>
      <c r="K67" s="1218">
        <f t="shared" si="10"/>
        <v>57802</v>
      </c>
      <c r="L67" s="167">
        <f t="shared" si="10"/>
        <v>28006</v>
      </c>
      <c r="M67" s="167">
        <f t="shared" si="10"/>
        <v>85635</v>
      </c>
      <c r="N67" s="167">
        <f t="shared" si="10"/>
        <v>139055</v>
      </c>
      <c r="O67" s="167">
        <f t="shared" si="10"/>
        <v>0</v>
      </c>
      <c r="P67" s="167">
        <f t="shared" si="10"/>
        <v>2300</v>
      </c>
      <c r="Q67" s="167">
        <f t="shared" si="10"/>
        <v>14009</v>
      </c>
      <c r="R67" s="167">
        <f>SUM(R10:R66)</f>
        <v>1289883</v>
      </c>
      <c r="S67" s="72"/>
    </row>
    <row r="68" spans="1:22" x14ac:dyDescent="0.2">
      <c r="S68" s="189"/>
    </row>
    <row r="71" spans="1:22" ht="12" x14ac:dyDescent="0.2">
      <c r="C71" s="1225"/>
    </row>
    <row r="72" spans="1:22" x14ac:dyDescent="0.2">
      <c r="S72" s="186"/>
    </row>
    <row r="73" spans="1:22" x14ac:dyDescent="0.2">
      <c r="S73" s="186"/>
    </row>
    <row r="77" spans="1:22" x14ac:dyDescent="0.2">
      <c r="L77" s="185"/>
    </row>
  </sheetData>
  <sheetProtection selectLockedCells="1" selectUnlockedCells="1"/>
  <mergeCells count="23">
    <mergeCell ref="C7:C9"/>
    <mergeCell ref="B67:C6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0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78" t="s">
        <v>1214</v>
      </c>
      <c r="C1" s="1579"/>
      <c r="D1" s="1579"/>
      <c r="E1" s="1579"/>
      <c r="F1" s="1579"/>
      <c r="G1" s="1579"/>
      <c r="H1" s="1580"/>
      <c r="I1" s="1580"/>
      <c r="J1" s="1580"/>
    </row>
    <row r="2" spans="2:14" ht="18" customHeight="1" x14ac:dyDescent="0.25">
      <c r="N2" s="622"/>
    </row>
    <row r="3" spans="2:14" ht="15.75" customHeight="1" x14ac:dyDescent="0.25">
      <c r="B3" s="1538" t="s">
        <v>73</v>
      </c>
      <c r="C3" s="1538"/>
      <c r="D3" s="1538"/>
      <c r="E3" s="1538"/>
      <c r="F3" s="1538"/>
      <c r="G3" s="1538"/>
      <c r="H3" s="1481"/>
      <c r="I3" s="1481"/>
      <c r="J3" s="1481"/>
    </row>
    <row r="4" spans="2:14" ht="15.75" customHeight="1" x14ac:dyDescent="0.25">
      <c r="B4" s="1589" t="s">
        <v>1037</v>
      </c>
      <c r="C4" s="1590"/>
      <c r="D4" s="1590"/>
      <c r="E4" s="1590"/>
      <c r="F4" s="1590"/>
      <c r="G4" s="1590"/>
    </row>
    <row r="5" spans="2:14" ht="15.75" customHeight="1" x14ac:dyDescent="0.25">
      <c r="B5" s="1538" t="s">
        <v>681</v>
      </c>
      <c r="C5" s="1538"/>
      <c r="D5" s="1538"/>
      <c r="E5" s="1538"/>
      <c r="F5" s="1538"/>
      <c r="G5" s="1538"/>
      <c r="H5" s="1481"/>
      <c r="I5" s="1481"/>
      <c r="J5" s="1481"/>
    </row>
    <row r="6" spans="2:14" s="27" customFormat="1" ht="14.25" customHeight="1" x14ac:dyDescent="0.25">
      <c r="B6" s="1582" t="s">
        <v>258</v>
      </c>
      <c r="C6" s="1582"/>
      <c r="D6" s="1582"/>
      <c r="E6" s="1582"/>
      <c r="F6" s="1582"/>
      <c r="G6" s="1582"/>
      <c r="H6" s="1481"/>
      <c r="I6" s="1481"/>
      <c r="J6" s="1481"/>
    </row>
    <row r="7" spans="2:14" s="27" customFormat="1" ht="14.25" customHeight="1" x14ac:dyDescent="0.25">
      <c r="B7" s="22"/>
      <c r="C7" s="139"/>
      <c r="D7" s="140"/>
      <c r="E7" s="22"/>
      <c r="F7" s="22"/>
      <c r="G7" s="22"/>
    </row>
    <row r="8" spans="2:14" ht="30.6" customHeight="1" x14ac:dyDescent="0.25">
      <c r="B8" s="1583" t="s">
        <v>410</v>
      </c>
      <c r="C8" s="1585" t="s">
        <v>54</v>
      </c>
      <c r="D8" s="1585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84"/>
      <c r="C9" s="1586" t="s">
        <v>462</v>
      </c>
      <c r="D9" s="1586"/>
      <c r="E9" s="1588" t="s">
        <v>1041</v>
      </c>
      <c r="F9" s="1588"/>
      <c r="G9" s="1588"/>
      <c r="H9" s="25"/>
      <c r="I9" s="25"/>
    </row>
    <row r="10" spans="2:14" ht="52.9" customHeight="1" x14ac:dyDescent="0.25">
      <c r="B10" s="1584"/>
      <c r="C10" s="1586"/>
      <c r="D10" s="1587"/>
      <c r="E10" s="141" t="s">
        <v>59</v>
      </c>
      <c r="F10" s="141" t="s">
        <v>60</v>
      </c>
      <c r="G10" s="141" t="s">
        <v>61</v>
      </c>
      <c r="H10" s="25"/>
      <c r="I10" s="25"/>
    </row>
    <row r="11" spans="2:14" ht="23.25" customHeight="1" x14ac:dyDescent="0.25">
      <c r="B11" s="543"/>
      <c r="C11" s="1581" t="s">
        <v>517</v>
      </c>
      <c r="D11" s="1581"/>
      <c r="E11" s="142"/>
      <c r="F11" s="142"/>
      <c r="G11" s="142"/>
      <c r="H11" s="25"/>
      <c r="I11" s="25"/>
      <c r="K11" s="356"/>
    </row>
    <row r="12" spans="2:14" ht="18" customHeight="1" x14ac:dyDescent="0.25">
      <c r="B12" s="544"/>
      <c r="C12" s="143" t="s">
        <v>484</v>
      </c>
      <c r="D12" s="140"/>
      <c r="E12" s="142"/>
      <c r="F12" s="142"/>
      <c r="G12" s="142"/>
      <c r="H12" s="25"/>
      <c r="I12" s="25"/>
      <c r="K12" s="356"/>
    </row>
    <row r="13" spans="2:14" ht="18" customHeight="1" x14ac:dyDescent="0.25">
      <c r="B13" s="544" t="s">
        <v>420</v>
      </c>
      <c r="C13" s="144"/>
      <c r="D13" s="145" t="s">
        <v>678</v>
      </c>
      <c r="E13" s="142"/>
      <c r="F13" s="142">
        <v>500</v>
      </c>
      <c r="G13" s="142">
        <f>SUM(E13:F13)</f>
        <v>500</v>
      </c>
      <c r="H13" s="25"/>
      <c r="I13" s="25"/>
      <c r="K13" s="356"/>
    </row>
    <row r="14" spans="2:14" ht="18" customHeight="1" x14ac:dyDescent="0.25">
      <c r="B14" s="544" t="s">
        <v>428</v>
      </c>
      <c r="C14" s="144"/>
      <c r="D14" s="19" t="s">
        <v>484</v>
      </c>
      <c r="E14" s="142">
        <v>0</v>
      </c>
      <c r="F14" s="146">
        <v>0</v>
      </c>
      <c r="G14" s="142">
        <f>SUM(E14:F14)</f>
        <v>0</v>
      </c>
      <c r="H14" s="25"/>
      <c r="I14" s="25"/>
      <c r="K14" s="356"/>
    </row>
    <row r="15" spans="2:14" ht="18" customHeight="1" x14ac:dyDescent="0.25">
      <c r="B15" s="544" t="s">
        <v>429</v>
      </c>
      <c r="C15" s="144"/>
      <c r="D15" s="19" t="s">
        <v>710</v>
      </c>
      <c r="E15" s="142"/>
      <c r="F15" s="146">
        <v>600</v>
      </c>
      <c r="G15" s="142">
        <f>SUM(E15:F15)</f>
        <v>600</v>
      </c>
      <c r="H15" s="25"/>
      <c r="I15" s="25"/>
      <c r="K15" s="356"/>
    </row>
    <row r="16" spans="2:14" ht="18" customHeight="1" x14ac:dyDescent="0.25">
      <c r="B16" s="544" t="s">
        <v>430</v>
      </c>
      <c r="C16" s="144"/>
      <c r="D16" s="19" t="s">
        <v>711</v>
      </c>
      <c r="E16" s="142"/>
      <c r="F16" s="146">
        <v>800</v>
      </c>
      <c r="G16" s="142">
        <f t="shared" ref="G16:G20" si="0">SUM(E16:F16)</f>
        <v>800</v>
      </c>
      <c r="H16" s="25"/>
      <c r="I16" s="25"/>
      <c r="K16" s="356"/>
    </row>
    <row r="17" spans="2:13" ht="18" customHeight="1" x14ac:dyDescent="0.25">
      <c r="B17" s="544" t="s">
        <v>431</v>
      </c>
      <c r="C17" s="144"/>
      <c r="D17" s="19" t="s">
        <v>712</v>
      </c>
      <c r="E17" s="142"/>
      <c r="F17" s="146">
        <v>800</v>
      </c>
      <c r="G17" s="142">
        <f t="shared" si="0"/>
        <v>800</v>
      </c>
      <c r="H17" s="25"/>
      <c r="I17" s="25"/>
      <c r="K17" s="356"/>
    </row>
    <row r="18" spans="2:13" ht="18" customHeight="1" x14ac:dyDescent="0.25">
      <c r="B18" s="544" t="s">
        <v>432</v>
      </c>
      <c r="C18" s="144"/>
      <c r="D18" s="19" t="s">
        <v>713</v>
      </c>
      <c r="E18" s="142"/>
      <c r="F18" s="146">
        <v>3609</v>
      </c>
      <c r="G18" s="142">
        <f t="shared" si="0"/>
        <v>3609</v>
      </c>
      <c r="H18" s="25"/>
      <c r="I18" s="25"/>
      <c r="K18" s="356"/>
    </row>
    <row r="19" spans="2:13" ht="18" customHeight="1" x14ac:dyDescent="0.25">
      <c r="B19" s="544" t="s">
        <v>433</v>
      </c>
      <c r="C19" s="144"/>
      <c r="D19" s="19" t="s">
        <v>714</v>
      </c>
      <c r="E19" s="142">
        <v>2300</v>
      </c>
      <c r="F19" s="146"/>
      <c r="G19" s="142">
        <f t="shared" si="0"/>
        <v>2300</v>
      </c>
      <c r="H19" s="25"/>
      <c r="I19" s="25"/>
      <c r="K19" s="356"/>
    </row>
    <row r="20" spans="2:13" ht="18" customHeight="1" x14ac:dyDescent="0.25">
      <c r="B20" s="544" t="s">
        <v>434</v>
      </c>
      <c r="C20" s="144"/>
      <c r="D20" s="343" t="s">
        <v>515</v>
      </c>
      <c r="E20" s="142">
        <v>0</v>
      </c>
      <c r="F20" s="146">
        <v>0</v>
      </c>
      <c r="G20" s="142">
        <f t="shared" si="0"/>
        <v>0</v>
      </c>
      <c r="H20" s="25"/>
      <c r="I20" s="25"/>
      <c r="K20" s="356"/>
    </row>
    <row r="21" spans="2:13" ht="18" customHeight="1" x14ac:dyDescent="0.25">
      <c r="B21" s="544" t="s">
        <v>435</v>
      </c>
      <c r="C21" s="440"/>
      <c r="D21" s="343" t="s">
        <v>482</v>
      </c>
      <c r="E21" s="142"/>
      <c r="F21" s="146">
        <v>1800</v>
      </c>
      <c r="G21" s="142">
        <f>SUM(E21:F21)</f>
        <v>1800</v>
      </c>
      <c r="H21" s="25"/>
      <c r="I21" s="25"/>
      <c r="K21" s="356"/>
    </row>
    <row r="22" spans="2:13" ht="18" customHeight="1" x14ac:dyDescent="0.25">
      <c r="B22" s="544" t="s">
        <v>464</v>
      </c>
      <c r="C22" s="440"/>
      <c r="D22" s="442" t="s">
        <v>481</v>
      </c>
      <c r="E22" s="441"/>
      <c r="F22" s="146">
        <v>1100</v>
      </c>
      <c r="G22" s="344">
        <f>SUM(E22:F22)</f>
        <v>1100</v>
      </c>
      <c r="H22" s="26"/>
      <c r="I22" s="26"/>
      <c r="J22" s="26"/>
      <c r="K22" s="356"/>
      <c r="M22" s="26"/>
    </row>
    <row r="23" spans="2:13" ht="18" customHeight="1" x14ac:dyDescent="0.25">
      <c r="B23" s="544" t="s">
        <v>465</v>
      </c>
      <c r="C23" s="440"/>
      <c r="D23" s="442" t="s">
        <v>829</v>
      </c>
      <c r="E23" s="441"/>
      <c r="F23" s="146">
        <v>600</v>
      </c>
      <c r="G23" s="344">
        <f>SUM(E23:F23)</f>
        <v>600</v>
      </c>
      <c r="H23" s="26"/>
      <c r="I23" s="26"/>
      <c r="J23" s="26"/>
      <c r="K23" s="356"/>
      <c r="M23" s="26"/>
    </row>
    <row r="24" spans="2:13" ht="18" customHeight="1" x14ac:dyDescent="0.25">
      <c r="B24" s="1232" t="s">
        <v>466</v>
      </c>
      <c r="C24" s="143" t="s">
        <v>679</v>
      </c>
      <c r="D24" s="140"/>
      <c r="E24" s="147">
        <f>SUM(E13:E22)</f>
        <v>2300</v>
      </c>
      <c r="F24" s="147">
        <f>SUM(F13:F23)</f>
        <v>9809</v>
      </c>
      <c r="G24" s="147">
        <f>SUM(G13:G23)</f>
        <v>12109</v>
      </c>
      <c r="H24" s="147">
        <f t="shared" ref="H24:J24" si="1">SUM(H13:H22)</f>
        <v>0</v>
      </c>
      <c r="I24" s="147">
        <f t="shared" si="1"/>
        <v>0</v>
      </c>
      <c r="J24" s="147">
        <f t="shared" si="1"/>
        <v>0</v>
      </c>
      <c r="K24" s="356"/>
    </row>
    <row r="25" spans="2:13" ht="18" customHeight="1" x14ac:dyDescent="0.25">
      <c r="B25" s="544"/>
      <c r="E25" s="146"/>
      <c r="F25" s="142"/>
      <c r="G25" s="142"/>
      <c r="H25" s="25"/>
      <c r="I25" s="25"/>
      <c r="K25" s="356"/>
    </row>
    <row r="26" spans="2:13" ht="18" customHeight="1" x14ac:dyDescent="0.25">
      <c r="B26" s="544"/>
      <c r="C26" s="22"/>
      <c r="E26" s="443"/>
      <c r="F26" s="443"/>
      <c r="G26" s="443"/>
      <c r="H26" s="25"/>
      <c r="I26" s="25"/>
      <c r="K26" s="356"/>
    </row>
    <row r="27" spans="2:13" ht="37.9" customHeight="1" x14ac:dyDescent="0.25">
      <c r="B27" s="545" t="s">
        <v>467</v>
      </c>
      <c r="D27" s="19" t="s">
        <v>520</v>
      </c>
      <c r="E27" s="142"/>
      <c r="F27" s="142">
        <v>4200</v>
      </c>
      <c r="G27" s="142">
        <f>SUM(E27:F27)</f>
        <v>4200</v>
      </c>
      <c r="H27" s="25"/>
      <c r="I27" s="25"/>
      <c r="K27" s="356"/>
    </row>
    <row r="28" spans="2:13" ht="23.25" customHeight="1" thickBot="1" x14ac:dyDescent="0.3">
      <c r="B28" s="1231" t="s">
        <v>468</v>
      </c>
      <c r="C28" s="538"/>
      <c r="D28" s="536" t="s">
        <v>518</v>
      </c>
      <c r="E28" s="444">
        <f>E27</f>
        <v>0</v>
      </c>
      <c r="F28" s="444">
        <f t="shared" ref="F28:G28" si="2">F27</f>
        <v>4200</v>
      </c>
      <c r="G28" s="444">
        <f t="shared" si="2"/>
        <v>4200</v>
      </c>
      <c r="H28" s="25"/>
      <c r="I28" s="25"/>
      <c r="K28" s="356"/>
    </row>
    <row r="29" spans="2:13" s="27" customFormat="1" ht="18" customHeight="1" thickBot="1" x14ac:dyDescent="0.3">
      <c r="B29" s="1230" t="s">
        <v>469</v>
      </c>
      <c r="C29" s="537" t="s">
        <v>680</v>
      </c>
      <c r="D29" s="161"/>
      <c r="E29" s="445">
        <f>E24+E26+E27</f>
        <v>2300</v>
      </c>
      <c r="F29" s="445">
        <f>F24+F26+F27</f>
        <v>14009</v>
      </c>
      <c r="G29" s="445">
        <f>G24+G26+G27</f>
        <v>16309</v>
      </c>
      <c r="K29" s="357"/>
      <c r="M29" s="31"/>
    </row>
    <row r="30" spans="2:13" ht="18" customHeight="1" x14ac:dyDescent="0.25">
      <c r="B30" s="344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J55"/>
  <sheetViews>
    <sheetView topLeftCell="A25" zoomScale="120" workbookViewId="0">
      <selection activeCell="B1" sqref="B1:I1"/>
    </sheetView>
  </sheetViews>
  <sheetFormatPr defaultColWidth="9.140625" defaultRowHeight="11.25" x14ac:dyDescent="0.2"/>
  <cols>
    <col min="1" max="1" width="4.85546875" style="97" customWidth="1"/>
    <col min="2" max="2" width="39.85546875" style="97" customWidth="1"/>
    <col min="3" max="3" width="10.28515625" style="98" customWidth="1"/>
    <col min="4" max="4" width="11" style="98" customWidth="1"/>
    <col min="5" max="5" width="10.85546875" style="98" customWidth="1"/>
    <col min="6" max="6" width="33.7109375" style="98" customWidth="1"/>
    <col min="7" max="7" width="10.5703125" style="154" customWidth="1"/>
    <col min="8" max="8" width="12.42578125" style="154" customWidth="1"/>
    <col min="9" max="9" width="13" style="154" customWidth="1"/>
    <col min="10" max="10" width="9.140625" style="97"/>
    <col min="11" max="16384" width="9.140625" style="8"/>
  </cols>
  <sheetData>
    <row r="1" spans="1:10" ht="12.75" customHeight="1" x14ac:dyDescent="0.2">
      <c r="B1" s="1431" t="s">
        <v>1286</v>
      </c>
      <c r="C1" s="1481"/>
      <c r="D1" s="1481"/>
      <c r="E1" s="1481"/>
      <c r="F1" s="1481"/>
      <c r="G1" s="1481"/>
      <c r="H1" s="1481"/>
      <c r="I1" s="1481"/>
    </row>
    <row r="2" spans="1:10" x14ac:dyDescent="0.2">
      <c r="I2" s="190"/>
    </row>
    <row r="3" spans="1:10" x14ac:dyDescent="0.2">
      <c r="I3" s="190"/>
    </row>
    <row r="4" spans="1:10" s="74" customFormat="1" x14ac:dyDescent="0.2">
      <c r="A4" s="100"/>
      <c r="B4" s="1435" t="s">
        <v>73</v>
      </c>
      <c r="C4" s="1435"/>
      <c r="D4" s="1435"/>
      <c r="E4" s="1435"/>
      <c r="F4" s="1435"/>
      <c r="G4" s="1435"/>
      <c r="H4" s="1435"/>
      <c r="I4" s="1435"/>
      <c r="J4" s="100"/>
    </row>
    <row r="5" spans="1:10" s="74" customFormat="1" x14ac:dyDescent="0.2">
      <c r="A5" s="100"/>
      <c r="B5" s="1546" t="s">
        <v>167</v>
      </c>
      <c r="C5" s="1546"/>
      <c r="D5" s="1546"/>
      <c r="E5" s="1546"/>
      <c r="F5" s="1546"/>
      <c r="G5" s="1546"/>
      <c r="H5" s="1546"/>
      <c r="I5" s="1546"/>
      <c r="J5" s="100"/>
    </row>
    <row r="6" spans="1:10" s="74" customFormat="1" x14ac:dyDescent="0.2">
      <c r="A6" s="100"/>
      <c r="B6" s="1435" t="s">
        <v>1013</v>
      </c>
      <c r="C6" s="1435"/>
      <c r="D6" s="1435"/>
      <c r="E6" s="1435"/>
      <c r="F6" s="1435"/>
      <c r="G6" s="1435"/>
      <c r="H6" s="1435"/>
      <c r="I6" s="1435"/>
      <c r="J6" s="100"/>
    </row>
    <row r="7" spans="1:10" s="74" customFormat="1" x14ac:dyDescent="0.2">
      <c r="A7" s="100"/>
      <c r="B7" s="1436" t="s">
        <v>246</v>
      </c>
      <c r="C7" s="1436"/>
      <c r="D7" s="1436"/>
      <c r="E7" s="1436"/>
      <c r="F7" s="1436"/>
      <c r="G7" s="1436"/>
      <c r="H7" s="1436"/>
      <c r="I7" s="1436"/>
      <c r="J7" s="100"/>
    </row>
    <row r="8" spans="1:10" s="74" customFormat="1" ht="12.75" customHeight="1" x14ac:dyDescent="0.2">
      <c r="A8" s="1441" t="s">
        <v>53</v>
      </c>
      <c r="B8" s="1442" t="s">
        <v>54</v>
      </c>
      <c r="C8" s="1459" t="s">
        <v>55</v>
      </c>
      <c r="D8" s="1459"/>
      <c r="E8" s="1460"/>
      <c r="F8" s="1545" t="s">
        <v>56</v>
      </c>
      <c r="G8" s="1456" t="s">
        <v>57</v>
      </c>
      <c r="H8" s="1457"/>
      <c r="I8" s="1457"/>
      <c r="J8" s="351"/>
    </row>
    <row r="9" spans="1:10" s="74" customFormat="1" ht="12.75" customHeight="1" x14ac:dyDescent="0.2">
      <c r="A9" s="1441"/>
      <c r="B9" s="1442"/>
      <c r="C9" s="1432" t="s">
        <v>1012</v>
      </c>
      <c r="D9" s="1432"/>
      <c r="E9" s="1433"/>
      <c r="F9" s="1545"/>
      <c r="G9" s="1447" t="s">
        <v>1012</v>
      </c>
      <c r="H9" s="1447"/>
      <c r="I9" s="1447"/>
      <c r="J9" s="351"/>
    </row>
    <row r="10" spans="1:10" s="166" customFormat="1" ht="36.6" customHeight="1" x14ac:dyDescent="0.2">
      <c r="A10" s="1441"/>
      <c r="B10" s="164" t="s">
        <v>58</v>
      </c>
      <c r="C10" s="82" t="s">
        <v>59</v>
      </c>
      <c r="D10" s="82" t="s">
        <v>60</v>
      </c>
      <c r="E10" s="102" t="s">
        <v>61</v>
      </c>
      <c r="F10" s="165" t="s">
        <v>62</v>
      </c>
      <c r="G10" s="191" t="s">
        <v>59</v>
      </c>
      <c r="H10" s="191" t="s">
        <v>60</v>
      </c>
      <c r="I10" s="191" t="s">
        <v>61</v>
      </c>
      <c r="J10" s="358"/>
    </row>
    <row r="11" spans="1:10" ht="11.45" customHeight="1" x14ac:dyDescent="0.2">
      <c r="A11" s="1309">
        <v>1</v>
      </c>
      <c r="B11" s="105" t="s">
        <v>22</v>
      </c>
      <c r="C11" s="915"/>
      <c r="D11" s="915"/>
      <c r="E11" s="915"/>
      <c r="F11" s="85" t="s">
        <v>23</v>
      </c>
      <c r="G11" s="196"/>
      <c r="H11" s="196"/>
      <c r="I11" s="293"/>
      <c r="J11" s="130"/>
    </row>
    <row r="12" spans="1:10" x14ac:dyDescent="0.2">
      <c r="A12" s="1310">
        <f t="shared" ref="A12:A54" si="0">A11+1</f>
        <v>2</v>
      </c>
      <c r="B12" s="107" t="s">
        <v>33</v>
      </c>
      <c r="C12" s="158"/>
      <c r="D12" s="158"/>
      <c r="E12" s="152">
        <f t="shared" ref="E12:E18" si="1">SUM(C12:D12)</f>
        <v>0</v>
      </c>
      <c r="F12" s="86" t="s">
        <v>197</v>
      </c>
      <c r="G12" s="152">
        <v>213276</v>
      </c>
      <c r="H12" s="152">
        <v>26014</v>
      </c>
      <c r="I12" s="294">
        <f>SUM(G12:H12)</f>
        <v>239290</v>
      </c>
      <c r="J12" s="130"/>
    </row>
    <row r="13" spans="1:10" x14ac:dyDescent="0.2">
      <c r="A13" s="1310">
        <f t="shared" si="0"/>
        <v>3</v>
      </c>
      <c r="B13" s="107" t="s">
        <v>34</v>
      </c>
      <c r="C13" s="158"/>
      <c r="D13" s="158"/>
      <c r="E13" s="152">
        <f t="shared" si="1"/>
        <v>0</v>
      </c>
      <c r="F13" s="328" t="s">
        <v>198</v>
      </c>
      <c r="G13" s="152">
        <v>36058</v>
      </c>
      <c r="H13" s="152">
        <v>4306</v>
      </c>
      <c r="I13" s="294">
        <f>SUM(G13:H13)</f>
        <v>40364</v>
      </c>
      <c r="J13" s="350"/>
    </row>
    <row r="14" spans="1:10" x14ac:dyDescent="0.2">
      <c r="A14" s="1310">
        <f t="shared" si="0"/>
        <v>4</v>
      </c>
      <c r="B14" s="107" t="s">
        <v>1207</v>
      </c>
      <c r="C14" s="158">
        <f>'tám, végl. pe.átv  '!C65</f>
        <v>0</v>
      </c>
      <c r="D14" s="158">
        <v>695</v>
      </c>
      <c r="E14" s="152">
        <f t="shared" si="1"/>
        <v>695</v>
      </c>
      <c r="F14" s="86" t="s">
        <v>199</v>
      </c>
      <c r="G14" s="1012">
        <v>126982</v>
      </c>
      <c r="H14" s="1012">
        <v>39882</v>
      </c>
      <c r="I14" s="1013">
        <f>SUM(G14:H14)</f>
        <v>166864</v>
      </c>
      <c r="J14" s="130"/>
    </row>
    <row r="15" spans="1:10" ht="12" customHeight="1" x14ac:dyDescent="0.2">
      <c r="A15" s="1310">
        <f t="shared" si="0"/>
        <v>5</v>
      </c>
      <c r="B15" s="79"/>
      <c r="C15" s="158"/>
      <c r="D15" s="158"/>
      <c r="E15" s="152"/>
      <c r="F15" s="86"/>
      <c r="G15" s="696"/>
      <c r="H15" s="696"/>
      <c r="I15" s="699"/>
      <c r="J15" s="130"/>
    </row>
    <row r="16" spans="1:10" x14ac:dyDescent="0.2">
      <c r="A16" s="1310">
        <f t="shared" si="0"/>
        <v>6</v>
      </c>
      <c r="B16" s="107" t="s">
        <v>35</v>
      </c>
      <c r="C16" s="158"/>
      <c r="D16" s="158"/>
      <c r="E16" s="152">
        <f t="shared" si="1"/>
        <v>0</v>
      </c>
      <c r="F16" s="86" t="s">
        <v>26</v>
      </c>
      <c r="G16" s="557"/>
      <c r="H16" s="557"/>
      <c r="I16" s="558"/>
      <c r="J16" s="130"/>
    </row>
    <row r="17" spans="1:10" x14ac:dyDescent="0.2">
      <c r="A17" s="1310">
        <f t="shared" si="0"/>
        <v>7</v>
      </c>
      <c r="B17" s="107"/>
      <c r="C17" s="158"/>
      <c r="D17" s="158"/>
      <c r="E17" s="152"/>
      <c r="F17" s="86" t="s">
        <v>28</v>
      </c>
      <c r="G17" s="557"/>
      <c r="H17" s="557"/>
      <c r="I17" s="558"/>
      <c r="J17" s="130"/>
    </row>
    <row r="18" spans="1:10" x14ac:dyDescent="0.2">
      <c r="A18" s="1310">
        <f t="shared" si="0"/>
        <v>8</v>
      </c>
      <c r="B18" s="107" t="s">
        <v>36</v>
      </c>
      <c r="C18" s="158"/>
      <c r="D18" s="158"/>
      <c r="E18" s="152">
        <f t="shared" si="1"/>
        <v>0</v>
      </c>
      <c r="F18" s="86" t="s">
        <v>388</v>
      </c>
      <c r="G18" s="557"/>
      <c r="H18" s="557"/>
      <c r="I18" s="558"/>
      <c r="J18" s="130"/>
    </row>
    <row r="19" spans="1:10" x14ac:dyDescent="0.2">
      <c r="A19" s="1310">
        <f t="shared" si="0"/>
        <v>9</v>
      </c>
      <c r="B19" s="110" t="s">
        <v>37</v>
      </c>
      <c r="C19" s="192"/>
      <c r="D19" s="192"/>
      <c r="E19" s="192"/>
      <c r="F19" s="86" t="s">
        <v>387</v>
      </c>
      <c r="G19" s="557"/>
      <c r="H19" s="557"/>
      <c r="I19" s="558"/>
      <c r="J19" s="130"/>
    </row>
    <row r="20" spans="1:10" x14ac:dyDescent="0.2">
      <c r="A20" s="1310">
        <f t="shared" si="0"/>
        <v>10</v>
      </c>
      <c r="B20" s="70" t="s">
        <v>176</v>
      </c>
      <c r="C20" s="192">
        <v>48497</v>
      </c>
      <c r="D20" s="192">
        <v>51503</v>
      </c>
      <c r="E20" s="192">
        <f>SUM(C20:D20)</f>
        <v>100000</v>
      </c>
      <c r="F20" s="86" t="s">
        <v>173</v>
      </c>
      <c r="G20" s="557"/>
      <c r="H20" s="557"/>
      <c r="I20" s="558"/>
      <c r="J20" s="130"/>
    </row>
    <row r="21" spans="1:10" x14ac:dyDescent="0.2">
      <c r="A21" s="1310">
        <f t="shared" si="0"/>
        <v>11</v>
      </c>
      <c r="C21" s="192"/>
      <c r="D21" s="192"/>
      <c r="E21" s="192"/>
      <c r="F21" s="86" t="s">
        <v>684</v>
      </c>
      <c r="G21" s="557"/>
      <c r="H21" s="557"/>
      <c r="I21" s="558"/>
      <c r="J21" s="130"/>
    </row>
    <row r="22" spans="1:10" s="76" customFormat="1" x14ac:dyDescent="0.2">
      <c r="A22" s="1310">
        <f t="shared" si="0"/>
        <v>12</v>
      </c>
      <c r="B22" s="97" t="s">
        <v>39</v>
      </c>
      <c r="C22" s="192"/>
      <c r="D22" s="192"/>
      <c r="E22" s="192"/>
      <c r="F22" s="86" t="s">
        <v>685</v>
      </c>
      <c r="G22" s="557"/>
      <c r="H22" s="557"/>
      <c r="I22" s="558"/>
      <c r="J22" s="353"/>
    </row>
    <row r="23" spans="1:10" s="76" customFormat="1" x14ac:dyDescent="0.2">
      <c r="A23" s="1310">
        <f t="shared" si="0"/>
        <v>13</v>
      </c>
      <c r="B23" s="97" t="s">
        <v>40</v>
      </c>
      <c r="C23" s="192"/>
      <c r="D23" s="192"/>
      <c r="E23" s="192"/>
      <c r="F23" s="111"/>
      <c r="G23" s="557"/>
      <c r="H23" s="557"/>
      <c r="I23" s="558"/>
      <c r="J23" s="353"/>
    </row>
    <row r="24" spans="1:10" x14ac:dyDescent="0.2">
      <c r="A24" s="1310">
        <f t="shared" si="0"/>
        <v>14</v>
      </c>
      <c r="B24" s="107" t="s">
        <v>41</v>
      </c>
      <c r="C24" s="485"/>
      <c r="D24" s="485"/>
      <c r="E24" s="485"/>
      <c r="F24" s="112" t="s">
        <v>63</v>
      </c>
      <c r="G24" s="1014">
        <f>SUM(G12:G22)</f>
        <v>376316</v>
      </c>
      <c r="H24" s="1014">
        <f>SUM(H12:H22)</f>
        <v>70202</v>
      </c>
      <c r="I24" s="1015">
        <f>SUM(I12:I22)</f>
        <v>446518</v>
      </c>
      <c r="J24" s="130"/>
    </row>
    <row r="25" spans="1:10" x14ac:dyDescent="0.2">
      <c r="A25" s="1310">
        <f t="shared" si="0"/>
        <v>15</v>
      </c>
      <c r="B25" s="107" t="s">
        <v>42</v>
      </c>
      <c r="C25" s="192">
        <v>0</v>
      </c>
      <c r="D25" s="192">
        <v>0</v>
      </c>
      <c r="E25" s="192">
        <v>0</v>
      </c>
      <c r="F25" s="111"/>
      <c r="G25" s="1016"/>
      <c r="H25" s="1016"/>
      <c r="I25" s="955"/>
      <c r="J25" s="130"/>
    </row>
    <row r="26" spans="1:10" x14ac:dyDescent="0.2">
      <c r="A26" s="1310">
        <f t="shared" si="0"/>
        <v>16</v>
      </c>
      <c r="B26" s="70" t="s">
        <v>43</v>
      </c>
      <c r="C26" s="368"/>
      <c r="D26" s="368"/>
      <c r="E26" s="368"/>
      <c r="F26" s="87" t="s">
        <v>32</v>
      </c>
      <c r="G26" s="1017"/>
      <c r="H26" s="1017"/>
      <c r="I26" s="955"/>
      <c r="J26" s="130"/>
    </row>
    <row r="27" spans="1:10" x14ac:dyDescent="0.2">
      <c r="A27" s="1310">
        <f t="shared" si="0"/>
        <v>17</v>
      </c>
      <c r="B27" s="107" t="s">
        <v>44</v>
      </c>
      <c r="C27" s="152"/>
      <c r="D27" s="152"/>
      <c r="E27" s="152"/>
      <c r="F27" s="86" t="s">
        <v>232</v>
      </c>
      <c r="G27" s="1016">
        <f>'felhalm. kiad.  '!H114</f>
        <v>5000</v>
      </c>
      <c r="H27" s="1016">
        <f>'felhalm. kiad.  '!I114</f>
        <v>0</v>
      </c>
      <c r="I27" s="955">
        <f>SUM(G27:H27)</f>
        <v>5000</v>
      </c>
      <c r="J27" s="130"/>
    </row>
    <row r="28" spans="1:10" x14ac:dyDescent="0.2">
      <c r="A28" s="1310">
        <f t="shared" si="0"/>
        <v>18</v>
      </c>
      <c r="B28" s="107"/>
      <c r="C28" s="152"/>
      <c r="D28" s="152"/>
      <c r="E28" s="152"/>
      <c r="F28" s="86" t="s">
        <v>29</v>
      </c>
      <c r="G28" s="1016"/>
      <c r="H28" s="1016"/>
      <c r="I28" s="955"/>
      <c r="J28" s="130"/>
    </row>
    <row r="29" spans="1:10" x14ac:dyDescent="0.2">
      <c r="A29" s="1310">
        <f t="shared" si="0"/>
        <v>19</v>
      </c>
      <c r="B29" s="97" t="s">
        <v>47</v>
      </c>
      <c r="C29" s="152"/>
      <c r="D29" s="152"/>
      <c r="E29" s="152"/>
      <c r="F29" s="86" t="s">
        <v>30</v>
      </c>
      <c r="G29" s="1016"/>
      <c r="H29" s="1016"/>
      <c r="I29" s="955"/>
      <c r="J29" s="130"/>
    </row>
    <row r="30" spans="1:10" s="76" customFormat="1" x14ac:dyDescent="0.2">
      <c r="A30" s="1310">
        <f t="shared" si="0"/>
        <v>20</v>
      </c>
      <c r="B30" s="97" t="s">
        <v>45</v>
      </c>
      <c r="C30" s="152"/>
      <c r="D30" s="152"/>
      <c r="E30" s="152"/>
      <c r="F30" s="86" t="s">
        <v>389</v>
      </c>
      <c r="G30" s="1016"/>
      <c r="H30" s="1016"/>
      <c r="I30" s="955"/>
      <c r="J30" s="353"/>
    </row>
    <row r="31" spans="1:10" x14ac:dyDescent="0.2">
      <c r="A31" s="1310">
        <f t="shared" si="0"/>
        <v>21</v>
      </c>
      <c r="C31" s="152"/>
      <c r="D31" s="152"/>
      <c r="E31" s="152"/>
      <c r="F31" s="86" t="s">
        <v>386</v>
      </c>
      <c r="G31" s="1016"/>
      <c r="H31" s="1016"/>
      <c r="I31" s="955"/>
      <c r="J31" s="130"/>
    </row>
    <row r="32" spans="1:10" s="9" customFormat="1" x14ac:dyDescent="0.2">
      <c r="A32" s="1310">
        <f t="shared" si="0"/>
        <v>22</v>
      </c>
      <c r="B32" s="114" t="s">
        <v>49</v>
      </c>
      <c r="C32" s="192">
        <f>C14+C20</f>
        <v>48497</v>
      </c>
      <c r="D32" s="192">
        <f>D14+D20</f>
        <v>52198</v>
      </c>
      <c r="E32" s="192">
        <f>E14+E20</f>
        <v>100695</v>
      </c>
      <c r="F32" s="86" t="s">
        <v>382</v>
      </c>
      <c r="G32" s="954"/>
      <c r="H32" s="954"/>
      <c r="I32" s="955"/>
      <c r="J32" s="320"/>
    </row>
    <row r="33" spans="1:10" x14ac:dyDescent="0.2">
      <c r="A33" s="1310">
        <f t="shared" si="0"/>
        <v>23</v>
      </c>
      <c r="B33" s="115" t="s">
        <v>64</v>
      </c>
      <c r="C33" s="194">
        <f>C16+C23+C24+C25+C26+C27+C30</f>
        <v>0</v>
      </c>
      <c r="D33" s="194">
        <f t="shared" ref="D33:E33" si="2">D16+D23+D24+D25+D26+D27+D30</f>
        <v>0</v>
      </c>
      <c r="E33" s="194">
        <f t="shared" si="2"/>
        <v>0</v>
      </c>
      <c r="F33" s="116" t="s">
        <v>65</v>
      </c>
      <c r="G33" s="1018">
        <f>SUM(G27:G32)</f>
        <v>5000</v>
      </c>
      <c r="H33" s="1018">
        <f>SUM(H27:H32)</f>
        <v>0</v>
      </c>
      <c r="I33" s="1019">
        <f>SUM(I27:I31)</f>
        <v>5000</v>
      </c>
      <c r="J33" s="130"/>
    </row>
    <row r="34" spans="1:10" x14ac:dyDescent="0.2">
      <c r="A34" s="1310">
        <f t="shared" si="0"/>
        <v>24</v>
      </c>
      <c r="B34" s="118" t="s">
        <v>48</v>
      </c>
      <c r="C34" s="195">
        <f>SUM(C32:C33)</f>
        <v>48497</v>
      </c>
      <c r="D34" s="195">
        <f>SUM(D32:D33)</f>
        <v>52198</v>
      </c>
      <c r="E34" s="195">
        <f>SUM(C34:D34)</f>
        <v>100695</v>
      </c>
      <c r="F34" s="119" t="s">
        <v>66</v>
      </c>
      <c r="G34" s="1017">
        <f>G24+G33</f>
        <v>381316</v>
      </c>
      <c r="H34" s="1017">
        <f>H24+H33</f>
        <v>70202</v>
      </c>
      <c r="I34" s="1020">
        <f>I24+I33</f>
        <v>451518</v>
      </c>
      <c r="J34" s="130"/>
    </row>
    <row r="35" spans="1:10" x14ac:dyDescent="0.2">
      <c r="A35" s="1310">
        <f t="shared" si="0"/>
        <v>25</v>
      </c>
      <c r="B35" s="120"/>
      <c r="C35" s="156"/>
      <c r="D35" s="156"/>
      <c r="E35" s="156"/>
      <c r="F35" s="111"/>
      <c r="G35" s="1016"/>
      <c r="H35" s="1016"/>
      <c r="I35" s="955"/>
      <c r="J35" s="130"/>
    </row>
    <row r="36" spans="1:10" x14ac:dyDescent="0.2">
      <c r="A36" s="1310">
        <f t="shared" si="0"/>
        <v>26</v>
      </c>
      <c r="B36" s="120"/>
      <c r="C36" s="156"/>
      <c r="D36" s="156"/>
      <c r="E36" s="156"/>
      <c r="F36" s="112"/>
      <c r="G36" s="1014"/>
      <c r="H36" s="1014"/>
      <c r="I36" s="1015"/>
      <c r="J36" s="130"/>
    </row>
    <row r="37" spans="1:10" s="9" customFormat="1" x14ac:dyDescent="0.2">
      <c r="A37" s="1310">
        <f t="shared" si="0"/>
        <v>27</v>
      </c>
      <c r="B37" s="120"/>
      <c r="C37" s="156"/>
      <c r="D37" s="156"/>
      <c r="E37" s="156"/>
      <c r="F37" s="111"/>
      <c r="G37" s="557"/>
      <c r="H37" s="557"/>
      <c r="I37" s="558"/>
      <c r="J37" s="320"/>
    </row>
    <row r="38" spans="1:10" s="9" customFormat="1" x14ac:dyDescent="0.2">
      <c r="A38" s="1310">
        <f t="shared" si="0"/>
        <v>28</v>
      </c>
      <c r="B38" s="78" t="s">
        <v>50</v>
      </c>
      <c r="C38" s="368"/>
      <c r="D38" s="368"/>
      <c r="E38" s="368"/>
      <c r="F38" s="87" t="s">
        <v>31</v>
      </c>
      <c r="G38" s="672"/>
      <c r="H38" s="672"/>
      <c r="I38" s="673"/>
      <c r="J38" s="320"/>
    </row>
    <row r="39" spans="1:10" s="9" customFormat="1" x14ac:dyDescent="0.2">
      <c r="A39" s="1310">
        <f t="shared" si="0"/>
        <v>29</v>
      </c>
      <c r="B39" s="83" t="s">
        <v>598</v>
      </c>
      <c r="C39" s="368"/>
      <c r="D39" s="368"/>
      <c r="E39" s="368"/>
      <c r="F39" s="121" t="s">
        <v>4</v>
      </c>
      <c r="G39" s="912"/>
      <c r="H39" s="913"/>
      <c r="I39" s="914"/>
      <c r="J39" s="320"/>
    </row>
    <row r="40" spans="1:10" s="9" customFormat="1" x14ac:dyDescent="0.2">
      <c r="A40" s="1310">
        <f t="shared" si="0"/>
        <v>30</v>
      </c>
      <c r="B40" s="70" t="s">
        <v>701</v>
      </c>
      <c r="C40" s="368"/>
      <c r="D40" s="368"/>
      <c r="E40" s="368"/>
      <c r="F40" s="329" t="s">
        <v>3</v>
      </c>
      <c r="G40" s="672"/>
      <c r="H40" s="672"/>
      <c r="I40" s="673"/>
      <c r="J40" s="320"/>
    </row>
    <row r="41" spans="1:10" x14ac:dyDescent="0.2">
      <c r="A41" s="1310">
        <f t="shared" si="0"/>
        <v>31</v>
      </c>
      <c r="B41" s="72" t="s">
        <v>600</v>
      </c>
      <c r="C41" s="490"/>
      <c r="D41" s="490"/>
      <c r="E41" s="490"/>
      <c r="F41" s="86" t="s">
        <v>5</v>
      </c>
      <c r="G41" s="672"/>
      <c r="H41" s="672"/>
      <c r="I41" s="673"/>
      <c r="J41" s="130"/>
    </row>
    <row r="42" spans="1:10" x14ac:dyDescent="0.2">
      <c r="A42" s="1310">
        <f t="shared" si="0"/>
        <v>32</v>
      </c>
      <c r="B42" s="72" t="s">
        <v>189</v>
      </c>
      <c r="C42" s="152"/>
      <c r="D42" s="152"/>
      <c r="E42" s="152"/>
      <c r="F42" s="86" t="s">
        <v>6</v>
      </c>
      <c r="G42" s="912"/>
      <c r="H42" s="912"/>
      <c r="I42" s="673"/>
      <c r="J42" s="130"/>
    </row>
    <row r="43" spans="1:10" x14ac:dyDescent="0.2">
      <c r="A43" s="1310">
        <f t="shared" si="0"/>
        <v>33</v>
      </c>
      <c r="B43" s="327" t="s">
        <v>231</v>
      </c>
      <c r="C43" s="152">
        <v>3532</v>
      </c>
      <c r="D43" s="152"/>
      <c r="E43" s="152">
        <f>C43+D43</f>
        <v>3532</v>
      </c>
      <c r="F43" s="86" t="s">
        <v>7</v>
      </c>
      <c r="G43" s="912"/>
      <c r="H43" s="912"/>
      <c r="I43" s="673"/>
      <c r="J43" s="130"/>
    </row>
    <row r="44" spans="1:10" x14ac:dyDescent="0.2">
      <c r="A44" s="1310">
        <f t="shared" si="0"/>
        <v>34</v>
      </c>
      <c r="B44" s="327" t="s">
        <v>699</v>
      </c>
      <c r="C44" s="152"/>
      <c r="D44" s="152"/>
      <c r="E44" s="152"/>
      <c r="F44" s="86"/>
      <c r="G44" s="912"/>
      <c r="H44" s="912"/>
      <c r="I44" s="673"/>
      <c r="J44" s="130"/>
    </row>
    <row r="45" spans="1:10" x14ac:dyDescent="0.2">
      <c r="A45" s="1310">
        <f t="shared" si="0"/>
        <v>35</v>
      </c>
      <c r="B45" s="73" t="s">
        <v>601</v>
      </c>
      <c r="C45" s="152"/>
      <c r="D45" s="152"/>
      <c r="E45" s="152"/>
      <c r="F45" s="86" t="s">
        <v>8</v>
      </c>
      <c r="G45" s="672"/>
      <c r="H45" s="672"/>
      <c r="I45" s="558"/>
      <c r="J45" s="130"/>
    </row>
    <row r="46" spans="1:10" x14ac:dyDescent="0.2">
      <c r="A46" s="1310">
        <f t="shared" si="0"/>
        <v>36</v>
      </c>
      <c r="B46" s="73" t="s">
        <v>602</v>
      </c>
      <c r="C46" s="368"/>
      <c r="D46" s="368"/>
      <c r="E46" s="368"/>
      <c r="F46" s="86" t="s">
        <v>9</v>
      </c>
      <c r="G46" s="672"/>
      <c r="H46" s="672"/>
      <c r="I46" s="558"/>
      <c r="J46" s="130"/>
    </row>
    <row r="47" spans="1:10" x14ac:dyDescent="0.2">
      <c r="A47" s="1310">
        <f t="shared" si="0"/>
        <v>37</v>
      </c>
      <c r="B47" s="72" t="s">
        <v>193</v>
      </c>
      <c r="C47" s="152"/>
      <c r="D47" s="152"/>
      <c r="E47" s="152"/>
      <c r="F47" s="86" t="s">
        <v>10</v>
      </c>
      <c r="G47" s="557"/>
      <c r="H47" s="557"/>
      <c r="I47" s="558"/>
      <c r="J47" s="130"/>
    </row>
    <row r="48" spans="1:10" x14ac:dyDescent="0.2">
      <c r="A48" s="1310">
        <f t="shared" si="0"/>
        <v>38</v>
      </c>
      <c r="B48" s="327" t="s">
        <v>194</v>
      </c>
      <c r="C48" s="152">
        <f>G24-(C32+C43)</f>
        <v>324287</v>
      </c>
      <c r="D48" s="152">
        <f>H24-(D32+D43)</f>
        <v>18004</v>
      </c>
      <c r="E48" s="152">
        <f>I24-(E32+E43)</f>
        <v>342291</v>
      </c>
      <c r="F48" s="86" t="s">
        <v>11</v>
      </c>
      <c r="G48" s="557"/>
      <c r="H48" s="557"/>
      <c r="I48" s="558"/>
      <c r="J48" s="130"/>
    </row>
    <row r="49" spans="1:10" x14ac:dyDescent="0.2">
      <c r="A49" s="1310">
        <f t="shared" si="0"/>
        <v>39</v>
      </c>
      <c r="B49" s="327" t="s">
        <v>195</v>
      </c>
      <c r="C49" s="152">
        <f>G33-C33</f>
        <v>5000</v>
      </c>
      <c r="D49" s="152">
        <f>H33-D33</f>
        <v>0</v>
      </c>
      <c r="E49" s="152">
        <f>I33-E33</f>
        <v>5000</v>
      </c>
      <c r="F49" s="86" t="s">
        <v>12</v>
      </c>
      <c r="G49" s="557"/>
      <c r="H49" s="557"/>
      <c r="I49" s="558"/>
      <c r="J49" s="130"/>
    </row>
    <row r="50" spans="1:10" x14ac:dyDescent="0.2">
      <c r="A50" s="1310">
        <f t="shared" si="0"/>
        <v>40</v>
      </c>
      <c r="B50" s="72" t="s">
        <v>1</v>
      </c>
      <c r="C50" s="152"/>
      <c r="D50" s="152"/>
      <c r="E50" s="152"/>
      <c r="F50" s="86" t="s">
        <v>13</v>
      </c>
      <c r="G50" s="557"/>
      <c r="H50" s="557"/>
      <c r="I50" s="558"/>
      <c r="J50" s="130"/>
    </row>
    <row r="51" spans="1:10" x14ac:dyDescent="0.2">
      <c r="A51" s="1310">
        <f t="shared" si="0"/>
        <v>41</v>
      </c>
      <c r="B51" s="72"/>
      <c r="C51" s="152"/>
      <c r="D51" s="152"/>
      <c r="E51" s="152"/>
      <c r="F51" s="86" t="s">
        <v>14</v>
      </c>
      <c r="G51" s="557"/>
      <c r="H51" s="557"/>
      <c r="I51" s="558"/>
      <c r="J51" s="130"/>
    </row>
    <row r="52" spans="1:10" x14ac:dyDescent="0.2">
      <c r="A52" s="1310">
        <f t="shared" si="0"/>
        <v>42</v>
      </c>
      <c r="B52" s="72"/>
      <c r="C52" s="152"/>
      <c r="D52" s="152"/>
      <c r="E52" s="152"/>
      <c r="F52" s="86" t="s">
        <v>15</v>
      </c>
      <c r="G52" s="557"/>
      <c r="H52" s="557"/>
      <c r="I52" s="558"/>
      <c r="J52" s="130"/>
    </row>
    <row r="53" spans="1:10" ht="12" thickBot="1" x14ac:dyDescent="0.25">
      <c r="A53" s="1312">
        <f t="shared" si="0"/>
        <v>43</v>
      </c>
      <c r="B53" s="118" t="s">
        <v>390</v>
      </c>
      <c r="C53" s="368">
        <f>SUM(C39:C51)</f>
        <v>332819</v>
      </c>
      <c r="D53" s="368">
        <f>SUM(D39:D51)</f>
        <v>18004</v>
      </c>
      <c r="E53" s="368">
        <f>SUM(E39:E51)</f>
        <v>350823</v>
      </c>
      <c r="F53" s="87" t="s">
        <v>383</v>
      </c>
      <c r="G53" s="1017">
        <f>SUM(G39:G52)</f>
        <v>0</v>
      </c>
      <c r="H53" s="1017">
        <f>SUM(H39:H52)</f>
        <v>0</v>
      </c>
      <c r="I53" s="1020">
        <f>SUM(I39:I52)</f>
        <v>0</v>
      </c>
      <c r="J53" s="130"/>
    </row>
    <row r="54" spans="1:10" ht="12" thickBot="1" x14ac:dyDescent="0.25">
      <c r="A54" s="526">
        <f t="shared" si="0"/>
        <v>44</v>
      </c>
      <c r="B54" s="578" t="s">
        <v>385</v>
      </c>
      <c r="C54" s="563">
        <f>C34+C53</f>
        <v>381316</v>
      </c>
      <c r="D54" s="518">
        <f>D34+D53</f>
        <v>70202</v>
      </c>
      <c r="E54" s="1058">
        <f>E34+E53</f>
        <v>451518</v>
      </c>
      <c r="F54" s="317" t="s">
        <v>384</v>
      </c>
      <c r="G54" s="577">
        <f>G34+G53</f>
        <v>381316</v>
      </c>
      <c r="H54" s="529">
        <f>H34+H53</f>
        <v>70202</v>
      </c>
      <c r="I54" s="454">
        <f>I34+I53</f>
        <v>451518</v>
      </c>
      <c r="J54" s="155"/>
    </row>
    <row r="55" spans="1:10" x14ac:dyDescent="0.2">
      <c r="B55" s="123"/>
      <c r="C55" s="122"/>
      <c r="D55" s="122"/>
      <c r="E55" s="122"/>
      <c r="F55" s="122"/>
      <c r="G55" s="129"/>
      <c r="H55" s="129"/>
      <c r="I55" s="129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J55"/>
  <sheetViews>
    <sheetView topLeftCell="A25" zoomScale="120" workbookViewId="0">
      <selection activeCell="B1" sqref="B1:I1"/>
    </sheetView>
  </sheetViews>
  <sheetFormatPr defaultColWidth="9.140625" defaultRowHeight="11.25" x14ac:dyDescent="0.2"/>
  <cols>
    <col min="1" max="1" width="4.85546875" style="97" customWidth="1"/>
    <col min="2" max="2" width="36.85546875" style="97" customWidth="1"/>
    <col min="3" max="3" width="11.28515625" style="98" customWidth="1"/>
    <col min="4" max="4" width="13.85546875" style="98" customWidth="1"/>
    <col min="5" max="5" width="13" style="98" customWidth="1"/>
    <col min="6" max="6" width="35.42578125" style="98" customWidth="1"/>
    <col min="7" max="7" width="12.140625" style="154" customWidth="1"/>
    <col min="8" max="8" width="11.42578125" style="154" customWidth="1"/>
    <col min="9" max="9" width="12.85546875" style="154" customWidth="1"/>
    <col min="10" max="10" width="9.140625" style="97"/>
    <col min="11" max="16384" width="9.140625" style="8"/>
  </cols>
  <sheetData>
    <row r="1" spans="1:10" ht="12.75" x14ac:dyDescent="0.2">
      <c r="B1" s="1431" t="s">
        <v>1287</v>
      </c>
      <c r="C1" s="1481"/>
      <c r="D1" s="1481"/>
      <c r="E1" s="1481"/>
      <c r="F1" s="1481"/>
      <c r="G1" s="1481"/>
      <c r="H1" s="1481"/>
      <c r="I1" s="1481"/>
    </row>
    <row r="2" spans="1:10" x14ac:dyDescent="0.2">
      <c r="I2" s="190"/>
    </row>
    <row r="3" spans="1:10" x14ac:dyDescent="0.2">
      <c r="I3" s="190"/>
    </row>
    <row r="4" spans="1:10" s="74" customFormat="1" x14ac:dyDescent="0.2">
      <c r="A4" s="100"/>
      <c r="B4" s="1435" t="s">
        <v>73</v>
      </c>
      <c r="C4" s="1435"/>
      <c r="D4" s="1435"/>
      <c r="E4" s="1435"/>
      <c r="F4" s="1435"/>
      <c r="G4" s="1435"/>
      <c r="H4" s="1435"/>
      <c r="I4" s="1435"/>
      <c r="J4" s="100"/>
    </row>
    <row r="5" spans="1:10" s="74" customFormat="1" x14ac:dyDescent="0.2">
      <c r="A5" s="100"/>
      <c r="B5" s="1546" t="s">
        <v>168</v>
      </c>
      <c r="C5" s="1546"/>
      <c r="D5" s="1546"/>
      <c r="E5" s="1546"/>
      <c r="F5" s="1546"/>
      <c r="G5" s="1546"/>
      <c r="H5" s="1546"/>
      <c r="I5" s="1546"/>
      <c r="J5" s="100"/>
    </row>
    <row r="6" spans="1:10" s="74" customFormat="1" x14ac:dyDescent="0.2">
      <c r="A6" s="100"/>
      <c r="B6" s="1435" t="s">
        <v>1013</v>
      </c>
      <c r="C6" s="1435"/>
      <c r="D6" s="1435"/>
      <c r="E6" s="1435"/>
      <c r="F6" s="1435"/>
      <c r="G6" s="1435"/>
      <c r="H6" s="1435"/>
      <c r="I6" s="1435"/>
      <c r="J6" s="100"/>
    </row>
    <row r="7" spans="1:10" s="74" customFormat="1" x14ac:dyDescent="0.2">
      <c r="A7" s="100"/>
      <c r="B7" s="1436" t="s">
        <v>246</v>
      </c>
      <c r="C7" s="1436"/>
      <c r="D7" s="1436"/>
      <c r="E7" s="1436"/>
      <c r="F7" s="1436"/>
      <c r="G7" s="1436"/>
      <c r="H7" s="1436"/>
      <c r="I7" s="1436"/>
      <c r="J7" s="100"/>
    </row>
    <row r="8" spans="1:10" s="74" customFormat="1" ht="12.75" customHeight="1" x14ac:dyDescent="0.2">
      <c r="A8" s="1463" t="s">
        <v>53</v>
      </c>
      <c r="B8" s="1591" t="s">
        <v>54</v>
      </c>
      <c r="C8" s="1460" t="s">
        <v>55</v>
      </c>
      <c r="D8" s="1442"/>
      <c r="E8" s="1593"/>
      <c r="F8" s="1594" t="s">
        <v>56</v>
      </c>
      <c r="G8" s="1456" t="s">
        <v>57</v>
      </c>
      <c r="H8" s="1457"/>
      <c r="I8" s="1457"/>
      <c r="J8" s="351"/>
    </row>
    <row r="9" spans="1:10" s="74" customFormat="1" ht="12.75" customHeight="1" x14ac:dyDescent="0.2">
      <c r="A9" s="1464"/>
      <c r="B9" s="1592"/>
      <c r="C9" s="1433" t="s">
        <v>1012</v>
      </c>
      <c r="D9" s="1596"/>
      <c r="E9" s="1597"/>
      <c r="F9" s="1595"/>
      <c r="G9" s="1448" t="s">
        <v>1012</v>
      </c>
      <c r="H9" s="1598"/>
      <c r="I9" s="1599"/>
      <c r="J9" s="351"/>
    </row>
    <row r="10" spans="1:10" s="166" customFormat="1" ht="36.6" customHeight="1" x14ac:dyDescent="0.2">
      <c r="A10" s="1465"/>
      <c r="B10" s="164" t="s">
        <v>58</v>
      </c>
      <c r="C10" s="82" t="s">
        <v>59</v>
      </c>
      <c r="D10" s="82" t="s">
        <v>60</v>
      </c>
      <c r="E10" s="82" t="s">
        <v>61</v>
      </c>
      <c r="F10" s="157" t="s">
        <v>62</v>
      </c>
      <c r="G10" s="191" t="s">
        <v>59</v>
      </c>
      <c r="H10" s="191" t="s">
        <v>60</v>
      </c>
      <c r="I10" s="191" t="s">
        <v>61</v>
      </c>
      <c r="J10" s="358"/>
    </row>
    <row r="11" spans="1:10" ht="11.45" customHeight="1" x14ac:dyDescent="0.2">
      <c r="A11" s="1309">
        <v>1</v>
      </c>
      <c r="B11" s="105" t="s">
        <v>22</v>
      </c>
      <c r="C11" s="196"/>
      <c r="D11" s="196"/>
      <c r="E11" s="196"/>
      <c r="F11" s="498" t="s">
        <v>23</v>
      </c>
      <c r="G11" s="196"/>
      <c r="H11" s="196"/>
      <c r="I11" s="293"/>
      <c r="J11" s="130"/>
    </row>
    <row r="12" spans="1:10" x14ac:dyDescent="0.2">
      <c r="A12" s="1310">
        <f t="shared" ref="A12:A54" si="0">A11+1</f>
        <v>2</v>
      </c>
      <c r="B12" s="107" t="s">
        <v>33</v>
      </c>
      <c r="C12" s="158"/>
      <c r="D12" s="158"/>
      <c r="E12" s="152">
        <f>SUM(C12:D12)</f>
        <v>0</v>
      </c>
      <c r="F12" s="314" t="s">
        <v>197</v>
      </c>
      <c r="G12" s="152">
        <v>93416</v>
      </c>
      <c r="H12" s="152"/>
      <c r="I12" s="294">
        <f>SUM(G12:H12)</f>
        <v>93416</v>
      </c>
      <c r="J12" s="130"/>
    </row>
    <row r="13" spans="1:10" x14ac:dyDescent="0.2">
      <c r="A13" s="1310">
        <f t="shared" si="0"/>
        <v>3</v>
      </c>
      <c r="B13" s="107" t="s">
        <v>34</v>
      </c>
      <c r="C13" s="158"/>
      <c r="D13" s="158"/>
      <c r="E13" s="152">
        <f>SUM(C13:D13)</f>
        <v>0</v>
      </c>
      <c r="F13" s="484" t="s">
        <v>198</v>
      </c>
      <c r="G13" s="152">
        <v>14293</v>
      </c>
      <c r="H13" s="152"/>
      <c r="I13" s="294">
        <f>SUM(G13:H13)</f>
        <v>14293</v>
      </c>
      <c r="J13" s="130"/>
    </row>
    <row r="14" spans="1:10" x14ac:dyDescent="0.2">
      <c r="A14" s="1310">
        <f t="shared" si="0"/>
        <v>4</v>
      </c>
      <c r="B14" s="107" t="s">
        <v>1206</v>
      </c>
      <c r="C14" s="158"/>
      <c r="D14" s="158"/>
      <c r="E14" s="152">
        <f>SUM(C14:D14)</f>
        <v>0</v>
      </c>
      <c r="F14" s="314" t="s">
        <v>199</v>
      </c>
      <c r="G14" s="152">
        <v>14111</v>
      </c>
      <c r="H14" s="152"/>
      <c r="I14" s="294">
        <f>SUM(G14:H14)</f>
        <v>14111</v>
      </c>
      <c r="J14" s="130"/>
    </row>
    <row r="15" spans="1:10" ht="12" customHeight="1" x14ac:dyDescent="0.2">
      <c r="A15" s="1310">
        <f t="shared" si="0"/>
        <v>5</v>
      </c>
      <c r="B15" s="79"/>
      <c r="C15" s="158"/>
      <c r="D15" s="158"/>
      <c r="E15" s="152"/>
      <c r="F15" s="314"/>
      <c r="G15" s="158"/>
      <c r="H15" s="158"/>
      <c r="I15" s="295"/>
      <c r="J15" s="130"/>
    </row>
    <row r="16" spans="1:10" x14ac:dyDescent="0.2">
      <c r="A16" s="1310">
        <f t="shared" si="0"/>
        <v>6</v>
      </c>
      <c r="B16" s="107" t="s">
        <v>35</v>
      </c>
      <c r="C16" s="158"/>
      <c r="D16" s="158"/>
      <c r="E16" s="152">
        <f>SUM(C16:D16)</f>
        <v>0</v>
      </c>
      <c r="F16" s="314" t="s">
        <v>26</v>
      </c>
      <c r="G16" s="156"/>
      <c r="H16" s="156"/>
      <c r="I16" s="296"/>
      <c r="J16" s="130"/>
    </row>
    <row r="17" spans="1:10" x14ac:dyDescent="0.2">
      <c r="A17" s="1310">
        <f t="shared" si="0"/>
        <v>7</v>
      </c>
      <c r="B17" s="107"/>
      <c r="C17" s="158"/>
      <c r="D17" s="158"/>
      <c r="E17" s="152"/>
      <c r="F17" s="314" t="s">
        <v>28</v>
      </c>
      <c r="G17" s="156"/>
      <c r="H17" s="156"/>
      <c r="I17" s="296"/>
      <c r="J17" s="130"/>
    </row>
    <row r="18" spans="1:10" x14ac:dyDescent="0.2">
      <c r="A18" s="1310">
        <f t="shared" si="0"/>
        <v>8</v>
      </c>
      <c r="B18" s="107" t="s">
        <v>36</v>
      </c>
      <c r="C18" s="158"/>
      <c r="D18" s="158"/>
      <c r="E18" s="152">
        <f>SUM(C18:D18)</f>
        <v>0</v>
      </c>
      <c r="F18" s="314" t="s">
        <v>388</v>
      </c>
      <c r="G18" s="156"/>
      <c r="H18" s="156"/>
      <c r="I18" s="296"/>
      <c r="J18" s="130"/>
    </row>
    <row r="19" spans="1:10" x14ac:dyDescent="0.2">
      <c r="A19" s="1310">
        <f t="shared" si="0"/>
        <v>9</v>
      </c>
      <c r="B19" s="110" t="s">
        <v>37</v>
      </c>
      <c r="C19" s="192"/>
      <c r="D19" s="192"/>
      <c r="E19" s="192"/>
      <c r="F19" s="314" t="s">
        <v>387</v>
      </c>
      <c r="G19" s="156"/>
      <c r="H19" s="156"/>
      <c r="I19" s="296"/>
      <c r="J19" s="130"/>
    </row>
    <row r="20" spans="1:10" x14ac:dyDescent="0.2">
      <c r="A20" s="1310">
        <f t="shared" si="0"/>
        <v>10</v>
      </c>
      <c r="B20" s="70" t="s">
        <v>38</v>
      </c>
      <c r="C20" s="192">
        <v>945</v>
      </c>
      <c r="D20" s="192"/>
      <c r="E20" s="294">
        <f>SUM(C20:D20)</f>
        <v>945</v>
      </c>
      <c r="F20" s="154" t="s">
        <v>1149</v>
      </c>
      <c r="G20" s="156"/>
      <c r="H20" s="156"/>
      <c r="I20" s="296"/>
      <c r="J20" s="130"/>
    </row>
    <row r="21" spans="1:10" x14ac:dyDescent="0.2">
      <c r="A21" s="1310">
        <f t="shared" si="0"/>
        <v>11</v>
      </c>
      <c r="C21" s="192"/>
      <c r="D21" s="192"/>
      <c r="E21" s="294"/>
      <c r="F21" s="152" t="s">
        <v>684</v>
      </c>
      <c r="G21" s="156"/>
      <c r="H21" s="156"/>
      <c r="I21" s="296"/>
      <c r="J21" s="130"/>
    </row>
    <row r="22" spans="1:10" s="76" customFormat="1" x14ac:dyDescent="0.2">
      <c r="A22" s="1310">
        <f t="shared" si="0"/>
        <v>12</v>
      </c>
      <c r="B22" s="97" t="s">
        <v>39</v>
      </c>
      <c r="C22" s="192"/>
      <c r="D22" s="192"/>
      <c r="E22" s="192"/>
      <c r="F22" s="314" t="s">
        <v>685</v>
      </c>
      <c r="G22" s="156"/>
      <c r="H22" s="156"/>
      <c r="I22" s="296"/>
      <c r="J22" s="353"/>
    </row>
    <row r="23" spans="1:10" s="76" customFormat="1" x14ac:dyDescent="0.2">
      <c r="A23" s="1310">
        <f t="shared" si="0"/>
        <v>13</v>
      </c>
      <c r="B23" s="97" t="s">
        <v>40</v>
      </c>
      <c r="C23" s="192"/>
      <c r="D23" s="192"/>
      <c r="E23" s="192"/>
      <c r="F23" s="350"/>
      <c r="G23" s="156"/>
      <c r="H23" s="156"/>
      <c r="I23" s="296"/>
      <c r="J23" s="353"/>
    </row>
    <row r="24" spans="1:10" x14ac:dyDescent="0.2">
      <c r="A24" s="1310">
        <f t="shared" si="0"/>
        <v>14</v>
      </c>
      <c r="B24" s="107" t="s">
        <v>41</v>
      </c>
      <c r="C24" s="485"/>
      <c r="D24" s="485"/>
      <c r="E24" s="485"/>
      <c r="F24" s="486" t="s">
        <v>63</v>
      </c>
      <c r="G24" s="193">
        <f>SUM(G12:G22)</f>
        <v>121820</v>
      </c>
      <c r="H24" s="193">
        <f>SUM(H12:H22)</f>
        <v>0</v>
      </c>
      <c r="I24" s="297">
        <f>SUM(I12:I22)</f>
        <v>121820</v>
      </c>
      <c r="J24" s="130"/>
    </row>
    <row r="25" spans="1:10" x14ac:dyDescent="0.2">
      <c r="A25" s="1310">
        <f t="shared" si="0"/>
        <v>15</v>
      </c>
      <c r="B25" s="107" t="s">
        <v>42</v>
      </c>
      <c r="C25" s="192"/>
      <c r="D25" s="192"/>
      <c r="E25" s="192"/>
      <c r="F25" s="350"/>
      <c r="G25" s="156"/>
      <c r="H25" s="156"/>
      <c r="I25" s="296"/>
      <c r="J25" s="130"/>
    </row>
    <row r="26" spans="1:10" x14ac:dyDescent="0.2">
      <c r="A26" s="1310">
        <f t="shared" si="0"/>
        <v>16</v>
      </c>
      <c r="B26" s="70" t="s">
        <v>43</v>
      </c>
      <c r="C26" s="368"/>
      <c r="D26" s="368"/>
      <c r="E26" s="368"/>
      <c r="F26" s="487" t="s">
        <v>32</v>
      </c>
      <c r="G26" s="195"/>
      <c r="H26" s="195"/>
      <c r="I26" s="296"/>
      <c r="J26" s="130"/>
    </row>
    <row r="27" spans="1:10" x14ac:dyDescent="0.2">
      <c r="A27" s="1310">
        <f t="shared" si="0"/>
        <v>17</v>
      </c>
      <c r="B27" s="107" t="s">
        <v>44</v>
      </c>
      <c r="C27" s="152"/>
      <c r="D27" s="152"/>
      <c r="E27" s="152"/>
      <c r="F27" s="314" t="s">
        <v>208</v>
      </c>
      <c r="G27" s="156">
        <f>'felhalm. kiad.  '!H127</f>
        <v>1000</v>
      </c>
      <c r="H27" s="156">
        <f>'felhalm. kiad.  '!I127</f>
        <v>0</v>
      </c>
      <c r="I27" s="296">
        <f>SUM(G27:H27)</f>
        <v>1000</v>
      </c>
      <c r="J27" s="130"/>
    </row>
    <row r="28" spans="1:10" x14ac:dyDescent="0.2">
      <c r="A28" s="1310">
        <f t="shared" si="0"/>
        <v>18</v>
      </c>
      <c r="B28" s="107"/>
      <c r="C28" s="152"/>
      <c r="D28" s="152"/>
      <c r="E28" s="152"/>
      <c r="F28" s="314" t="s">
        <v>29</v>
      </c>
      <c r="G28" s="156"/>
      <c r="H28" s="156"/>
      <c r="I28" s="296"/>
      <c r="J28" s="130"/>
    </row>
    <row r="29" spans="1:10" x14ac:dyDescent="0.2">
      <c r="A29" s="1310">
        <f t="shared" si="0"/>
        <v>19</v>
      </c>
      <c r="B29" s="97" t="s">
        <v>47</v>
      </c>
      <c r="C29" s="152"/>
      <c r="D29" s="152"/>
      <c r="E29" s="152"/>
      <c r="F29" s="314" t="s">
        <v>30</v>
      </c>
      <c r="G29" s="156"/>
      <c r="H29" s="156"/>
      <c r="I29" s="296"/>
      <c r="J29" s="130"/>
    </row>
    <row r="30" spans="1:10" s="76" customFormat="1" x14ac:dyDescent="0.2">
      <c r="A30" s="1310">
        <f t="shared" si="0"/>
        <v>20</v>
      </c>
      <c r="B30" s="97" t="s">
        <v>45</v>
      </c>
      <c r="C30" s="152"/>
      <c r="D30" s="152"/>
      <c r="E30" s="152"/>
      <c r="F30" s="314" t="s">
        <v>389</v>
      </c>
      <c r="G30" s="156"/>
      <c r="H30" s="156"/>
      <c r="I30" s="296"/>
      <c r="J30" s="353"/>
    </row>
    <row r="31" spans="1:10" x14ac:dyDescent="0.2">
      <c r="A31" s="1310">
        <f t="shared" si="0"/>
        <v>21</v>
      </c>
      <c r="C31" s="152"/>
      <c r="D31" s="152"/>
      <c r="E31" s="152"/>
      <c r="F31" s="314" t="s">
        <v>386</v>
      </c>
      <c r="G31" s="156"/>
      <c r="H31" s="156"/>
      <c r="I31" s="296"/>
      <c r="J31" s="130"/>
    </row>
    <row r="32" spans="1:10" s="9" customFormat="1" x14ac:dyDescent="0.2">
      <c r="A32" s="1310">
        <f t="shared" si="0"/>
        <v>22</v>
      </c>
      <c r="B32" s="114" t="s">
        <v>49</v>
      </c>
      <c r="C32" s="192">
        <f>C14+C20</f>
        <v>945</v>
      </c>
      <c r="D32" s="192">
        <f>D14+D20</f>
        <v>0</v>
      </c>
      <c r="E32" s="192">
        <f>E14+E20</f>
        <v>945</v>
      </c>
      <c r="F32" s="314" t="s">
        <v>382</v>
      </c>
      <c r="G32" s="154"/>
      <c r="H32" s="154"/>
      <c r="I32" s="296"/>
      <c r="J32" s="320"/>
    </row>
    <row r="33" spans="1:10" x14ac:dyDescent="0.2">
      <c r="A33" s="1310">
        <f t="shared" si="0"/>
        <v>23</v>
      </c>
      <c r="B33" s="115" t="s">
        <v>64</v>
      </c>
      <c r="C33" s="194"/>
      <c r="D33" s="194"/>
      <c r="E33" s="194"/>
      <c r="F33" s="1072" t="s">
        <v>65</v>
      </c>
      <c r="G33" s="194">
        <f>SUM(G27:G32)</f>
        <v>1000</v>
      </c>
      <c r="H33" s="194">
        <f>SUM(H27:H32)</f>
        <v>0</v>
      </c>
      <c r="I33" s="298">
        <f>SUM(I27:I31)</f>
        <v>1000</v>
      </c>
      <c r="J33" s="130"/>
    </row>
    <row r="34" spans="1:10" x14ac:dyDescent="0.2">
      <c r="A34" s="1310">
        <f t="shared" si="0"/>
        <v>24</v>
      </c>
      <c r="B34" s="118" t="s">
        <v>48</v>
      </c>
      <c r="C34" s="195">
        <f>SUM(C32:C33)</f>
        <v>945</v>
      </c>
      <c r="D34" s="195">
        <f>SUM(D32:D33)</f>
        <v>0</v>
      </c>
      <c r="E34" s="195">
        <f>SUM(C34:D34)</f>
        <v>945</v>
      </c>
      <c r="F34" s="488" t="s">
        <v>66</v>
      </c>
      <c r="G34" s="195">
        <f>G24+G33</f>
        <v>122820</v>
      </c>
      <c r="H34" s="195">
        <f>H24+H33</f>
        <v>0</v>
      </c>
      <c r="I34" s="276">
        <f>I24+I33</f>
        <v>122820</v>
      </c>
      <c r="J34" s="130"/>
    </row>
    <row r="35" spans="1:10" x14ac:dyDescent="0.2">
      <c r="A35" s="1310">
        <f t="shared" si="0"/>
        <v>25</v>
      </c>
      <c r="B35" s="120"/>
      <c r="C35" s="156"/>
      <c r="D35" s="156"/>
      <c r="E35" s="156"/>
      <c r="F35" s="350"/>
      <c r="G35" s="156"/>
      <c r="H35" s="156"/>
      <c r="I35" s="296"/>
      <c r="J35" s="130"/>
    </row>
    <row r="36" spans="1:10" x14ac:dyDescent="0.2">
      <c r="A36" s="1310">
        <f t="shared" si="0"/>
        <v>26</v>
      </c>
      <c r="B36" s="120"/>
      <c r="C36" s="156"/>
      <c r="D36" s="156"/>
      <c r="E36" s="156"/>
      <c r="F36" s="486"/>
      <c r="G36" s="193"/>
      <c r="H36" s="193"/>
      <c r="I36" s="297"/>
      <c r="J36" s="130"/>
    </row>
    <row r="37" spans="1:10" s="9" customFormat="1" x14ac:dyDescent="0.2">
      <c r="A37" s="1310">
        <f t="shared" si="0"/>
        <v>27</v>
      </c>
      <c r="B37" s="120"/>
      <c r="C37" s="156"/>
      <c r="D37" s="156"/>
      <c r="E37" s="156"/>
      <c r="F37" s="350"/>
      <c r="G37" s="156"/>
      <c r="H37" s="156"/>
      <c r="I37" s="296"/>
      <c r="J37" s="320"/>
    </row>
    <row r="38" spans="1:10" s="9" customFormat="1" x14ac:dyDescent="0.2">
      <c r="A38" s="1310">
        <f t="shared" si="0"/>
        <v>28</v>
      </c>
      <c r="B38" s="78" t="s">
        <v>50</v>
      </c>
      <c r="C38" s="368"/>
      <c r="D38" s="368"/>
      <c r="E38" s="368"/>
      <c r="F38" s="487" t="s">
        <v>31</v>
      </c>
      <c r="G38" s="195"/>
      <c r="H38" s="195"/>
      <c r="I38" s="276"/>
      <c r="J38" s="320"/>
    </row>
    <row r="39" spans="1:10" s="9" customFormat="1" x14ac:dyDescent="0.2">
      <c r="A39" s="1310">
        <f t="shared" si="0"/>
        <v>29</v>
      </c>
      <c r="B39" s="83" t="s">
        <v>598</v>
      </c>
      <c r="C39" s="368"/>
      <c r="D39" s="368"/>
      <c r="E39" s="368"/>
      <c r="F39" s="489" t="s">
        <v>4</v>
      </c>
      <c r="G39" s="129"/>
      <c r="I39" s="299"/>
      <c r="J39" s="320"/>
    </row>
    <row r="40" spans="1:10" s="9" customFormat="1" x14ac:dyDescent="0.2">
      <c r="A40" s="1310">
        <f t="shared" si="0"/>
        <v>30</v>
      </c>
      <c r="B40" s="70" t="s">
        <v>702</v>
      </c>
      <c r="C40" s="368"/>
      <c r="D40" s="368"/>
      <c r="E40" s="368"/>
      <c r="F40" s="517" t="s">
        <v>3</v>
      </c>
      <c r="G40" s="195"/>
      <c r="H40" s="195"/>
      <c r="I40" s="276"/>
      <c r="J40" s="320"/>
    </row>
    <row r="41" spans="1:10" x14ac:dyDescent="0.2">
      <c r="A41" s="1310">
        <f t="shared" si="0"/>
        <v>31</v>
      </c>
      <c r="B41" s="72" t="s">
        <v>600</v>
      </c>
      <c r="C41" s="490"/>
      <c r="D41" s="490"/>
      <c r="E41" s="490"/>
      <c r="F41" s="314" t="s">
        <v>5</v>
      </c>
      <c r="G41" s="195"/>
      <c r="H41" s="195"/>
      <c r="I41" s="276"/>
      <c r="J41" s="130"/>
    </row>
    <row r="42" spans="1:10" x14ac:dyDescent="0.2">
      <c r="A42" s="1310">
        <f t="shared" si="0"/>
        <v>32</v>
      </c>
      <c r="B42" s="72" t="s">
        <v>189</v>
      </c>
      <c r="C42" s="152"/>
      <c r="D42" s="152"/>
      <c r="E42" s="152"/>
      <c r="F42" s="314" t="s">
        <v>6</v>
      </c>
      <c r="G42" s="129"/>
      <c r="H42" s="129"/>
      <c r="I42" s="276"/>
      <c r="J42" s="130"/>
    </row>
    <row r="43" spans="1:10" x14ac:dyDescent="0.2">
      <c r="A43" s="1310">
        <f t="shared" si="0"/>
        <v>33</v>
      </c>
      <c r="B43" s="327" t="s">
        <v>190</v>
      </c>
      <c r="C43" s="152">
        <v>1309</v>
      </c>
      <c r="D43" s="152"/>
      <c r="E43" s="152">
        <f>C43+D43</f>
        <v>1309</v>
      </c>
      <c r="F43" s="314" t="s">
        <v>7</v>
      </c>
      <c r="G43" s="129"/>
      <c r="H43" s="129"/>
      <c r="I43" s="276"/>
      <c r="J43" s="130"/>
    </row>
    <row r="44" spans="1:10" x14ac:dyDescent="0.2">
      <c r="A44" s="1310">
        <f t="shared" si="0"/>
        <v>34</v>
      </c>
      <c r="B44" s="327" t="s">
        <v>699</v>
      </c>
      <c r="C44" s="152"/>
      <c r="D44" s="152"/>
      <c r="E44" s="152"/>
      <c r="F44" s="314"/>
      <c r="G44" s="129"/>
      <c r="H44" s="129"/>
      <c r="I44" s="276"/>
      <c r="J44" s="130"/>
    </row>
    <row r="45" spans="1:10" x14ac:dyDescent="0.2">
      <c r="A45" s="1310">
        <f t="shared" si="0"/>
        <v>35</v>
      </c>
      <c r="B45" s="73" t="s">
        <v>601</v>
      </c>
      <c r="C45" s="152"/>
      <c r="D45" s="152"/>
      <c r="E45" s="152"/>
      <c r="F45" s="314" t="s">
        <v>8</v>
      </c>
      <c r="G45" s="195"/>
      <c r="H45" s="195"/>
      <c r="I45" s="296"/>
      <c r="J45" s="130"/>
    </row>
    <row r="46" spans="1:10" x14ac:dyDescent="0.2">
      <c r="A46" s="1310">
        <f t="shared" si="0"/>
        <v>36</v>
      </c>
      <c r="B46" s="73" t="s">
        <v>602</v>
      </c>
      <c r="C46" s="368"/>
      <c r="D46" s="368"/>
      <c r="E46" s="368"/>
      <c r="F46" s="314" t="s">
        <v>9</v>
      </c>
      <c r="G46" s="195"/>
      <c r="H46" s="195"/>
      <c r="I46" s="296"/>
      <c r="J46" s="130"/>
    </row>
    <row r="47" spans="1:10" x14ac:dyDescent="0.2">
      <c r="A47" s="1310">
        <f t="shared" si="0"/>
        <v>37</v>
      </c>
      <c r="B47" s="72" t="s">
        <v>193</v>
      </c>
      <c r="C47" s="152"/>
      <c r="D47" s="152"/>
      <c r="E47" s="152"/>
      <c r="F47" s="314" t="s">
        <v>10</v>
      </c>
      <c r="G47" s="156"/>
      <c r="H47" s="156"/>
      <c r="I47" s="296"/>
      <c r="J47" s="130"/>
    </row>
    <row r="48" spans="1:10" x14ac:dyDescent="0.2">
      <c r="A48" s="1310">
        <f t="shared" si="0"/>
        <v>38</v>
      </c>
      <c r="B48" s="327" t="s">
        <v>194</v>
      </c>
      <c r="C48" s="152">
        <f>G24-(C34+C43)</f>
        <v>119566</v>
      </c>
      <c r="D48" s="152">
        <f>H24-(D34+D43)</f>
        <v>0</v>
      </c>
      <c r="E48" s="152">
        <f>I24-(E34+E43)</f>
        <v>119566</v>
      </c>
      <c r="F48" s="314" t="s">
        <v>11</v>
      </c>
      <c r="G48" s="156"/>
      <c r="H48" s="156"/>
      <c r="I48" s="296"/>
      <c r="J48" s="130"/>
    </row>
    <row r="49" spans="1:10" x14ac:dyDescent="0.2">
      <c r="A49" s="1310">
        <f t="shared" si="0"/>
        <v>39</v>
      </c>
      <c r="B49" s="327" t="s">
        <v>195</v>
      </c>
      <c r="C49" s="152">
        <f>G33-C33</f>
        <v>1000</v>
      </c>
      <c r="D49" s="152"/>
      <c r="E49" s="152">
        <f>I33-E33</f>
        <v>1000</v>
      </c>
      <c r="F49" s="314" t="s">
        <v>12</v>
      </c>
      <c r="G49" s="156"/>
      <c r="H49" s="156"/>
      <c r="I49" s="296"/>
      <c r="J49" s="130"/>
    </row>
    <row r="50" spans="1:10" x14ac:dyDescent="0.2">
      <c r="A50" s="1310">
        <f t="shared" si="0"/>
        <v>40</v>
      </c>
      <c r="B50" s="72" t="s">
        <v>1</v>
      </c>
      <c r="C50" s="152"/>
      <c r="D50" s="152"/>
      <c r="E50" s="152"/>
      <c r="F50" s="314" t="s">
        <v>13</v>
      </c>
      <c r="G50" s="156"/>
      <c r="H50" s="156"/>
      <c r="I50" s="296"/>
      <c r="J50" s="130"/>
    </row>
    <row r="51" spans="1:10" x14ac:dyDescent="0.2">
      <c r="A51" s="1310">
        <f t="shared" si="0"/>
        <v>41</v>
      </c>
      <c r="B51" s="72"/>
      <c r="C51" s="152"/>
      <c r="D51" s="152"/>
      <c r="E51" s="152"/>
      <c r="F51" s="314" t="s">
        <v>14</v>
      </c>
      <c r="G51" s="156"/>
      <c r="H51" s="156"/>
      <c r="I51" s="296"/>
      <c r="J51" s="130"/>
    </row>
    <row r="52" spans="1:10" x14ac:dyDescent="0.2">
      <c r="A52" s="1310">
        <f t="shared" si="0"/>
        <v>42</v>
      </c>
      <c r="B52" s="72"/>
      <c r="C52" s="152"/>
      <c r="D52" s="152"/>
      <c r="E52" s="152"/>
      <c r="F52" s="314" t="s">
        <v>15</v>
      </c>
      <c r="G52" s="156"/>
      <c r="H52" s="156"/>
      <c r="I52" s="296"/>
      <c r="J52" s="130"/>
    </row>
    <row r="53" spans="1:10" ht="12" thickBot="1" x14ac:dyDescent="0.25">
      <c r="A53" s="1312">
        <f t="shared" si="0"/>
        <v>43</v>
      </c>
      <c r="B53" s="118" t="s">
        <v>390</v>
      </c>
      <c r="C53" s="368">
        <f>SUM(C39:C51)</f>
        <v>121875</v>
      </c>
      <c r="D53" s="368">
        <f>SUM(D39:D51)</f>
        <v>0</v>
      </c>
      <c r="E53" s="368">
        <f>SUM(E39:E51)</f>
        <v>121875</v>
      </c>
      <c r="F53" s="487" t="s">
        <v>383</v>
      </c>
      <c r="G53" s="195">
        <f>SUM(G39:G52)</f>
        <v>0</v>
      </c>
      <c r="H53" s="195">
        <f>SUM(H39:H52)</f>
        <v>0</v>
      </c>
      <c r="I53" s="276">
        <f>SUM(I39:I52)</f>
        <v>0</v>
      </c>
      <c r="J53" s="130"/>
    </row>
    <row r="54" spans="1:10" ht="12" thickBot="1" x14ac:dyDescent="0.25">
      <c r="A54" s="526">
        <f t="shared" si="0"/>
        <v>44</v>
      </c>
      <c r="B54" s="579" t="s">
        <v>385</v>
      </c>
      <c r="C54" s="162">
        <f>C34+C53</f>
        <v>122820</v>
      </c>
      <c r="D54" s="162">
        <f>D34+D53</f>
        <v>0</v>
      </c>
      <c r="E54" s="524">
        <f>E34+E53</f>
        <v>122820</v>
      </c>
      <c r="F54" s="317" t="s">
        <v>384</v>
      </c>
      <c r="G54" s="577">
        <f>G34+G53</f>
        <v>122820</v>
      </c>
      <c r="H54" s="453">
        <f>H34+H53</f>
        <v>0</v>
      </c>
      <c r="I54" s="454">
        <f>I34+I53</f>
        <v>122820</v>
      </c>
      <c r="J54" s="8"/>
    </row>
    <row r="55" spans="1:10" x14ac:dyDescent="0.2">
      <c r="B55" s="123"/>
      <c r="C55" s="122"/>
      <c r="D55" s="122"/>
      <c r="E55" s="122"/>
      <c r="F55" s="122"/>
      <c r="G55" s="129"/>
      <c r="H55" s="129"/>
      <c r="I55" s="129"/>
      <c r="J55" s="8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L55"/>
  <sheetViews>
    <sheetView topLeftCell="A13" workbookViewId="0">
      <selection activeCell="C1" sqref="C1:I1"/>
    </sheetView>
  </sheetViews>
  <sheetFormatPr defaultColWidth="9.140625" defaultRowHeight="11.25" x14ac:dyDescent="0.2"/>
  <cols>
    <col min="1" max="1" width="4.85546875" style="97" customWidth="1"/>
    <col min="2" max="2" width="38.28515625" style="97" customWidth="1"/>
    <col min="3" max="3" width="10.140625" style="98" customWidth="1"/>
    <col min="4" max="4" width="11.140625" style="98" customWidth="1"/>
    <col min="5" max="5" width="11.5703125" style="98" customWidth="1"/>
    <col min="6" max="6" width="38" style="98" customWidth="1"/>
    <col min="7" max="7" width="10.42578125" style="98" customWidth="1"/>
    <col min="8" max="8" width="12" style="154" customWidth="1"/>
    <col min="9" max="9" width="13.28515625" style="154" customWidth="1"/>
    <col min="10" max="10" width="9.140625" style="97"/>
    <col min="11" max="16384" width="9.140625" style="8"/>
  </cols>
  <sheetData>
    <row r="1" spans="1:10" ht="12.75" customHeight="1" x14ac:dyDescent="0.2">
      <c r="C1" s="1431" t="s">
        <v>1288</v>
      </c>
      <c r="D1" s="1431"/>
      <c r="E1" s="1431"/>
      <c r="F1" s="1431"/>
      <c r="G1" s="1431"/>
      <c r="H1" s="1431"/>
      <c r="I1" s="1431"/>
    </row>
    <row r="2" spans="1:10" x14ac:dyDescent="0.2">
      <c r="I2" s="190"/>
    </row>
    <row r="3" spans="1:10" x14ac:dyDescent="0.2">
      <c r="I3" s="190"/>
    </row>
    <row r="4" spans="1:10" s="74" customFormat="1" x14ac:dyDescent="0.2">
      <c r="A4" s="100"/>
      <c r="B4" s="1435" t="s">
        <v>73</v>
      </c>
      <c r="C4" s="1435"/>
      <c r="D4" s="1435"/>
      <c r="E4" s="1435"/>
      <c r="F4" s="1435"/>
      <c r="G4" s="1435"/>
      <c r="H4" s="1435"/>
      <c r="I4" s="1435"/>
      <c r="J4" s="100"/>
    </row>
    <row r="5" spans="1:10" s="74" customFormat="1" x14ac:dyDescent="0.2">
      <c r="A5" s="100"/>
      <c r="B5" s="1546" t="s">
        <v>606</v>
      </c>
      <c r="C5" s="1546"/>
      <c r="D5" s="1546"/>
      <c r="E5" s="1546"/>
      <c r="F5" s="1546"/>
      <c r="G5" s="1546"/>
      <c r="H5" s="1546"/>
      <c r="I5" s="1546"/>
      <c r="J5" s="100"/>
    </row>
    <row r="6" spans="1:10" s="74" customFormat="1" ht="12.75" customHeight="1" x14ac:dyDescent="0.2">
      <c r="A6" s="100"/>
      <c r="B6" s="1601" t="s">
        <v>1011</v>
      </c>
      <c r="C6" s="1601"/>
      <c r="D6" s="1601"/>
      <c r="E6" s="1601"/>
      <c r="F6" s="1601"/>
      <c r="G6" s="1601"/>
      <c r="H6" s="1601"/>
      <c r="I6" s="1601"/>
    </row>
    <row r="7" spans="1:10" s="74" customFormat="1" x14ac:dyDescent="0.2">
      <c r="A7" s="100"/>
      <c r="B7" s="1436" t="s">
        <v>246</v>
      </c>
      <c r="C7" s="1436"/>
      <c r="D7" s="1436"/>
      <c r="E7" s="1436"/>
      <c r="F7" s="1436"/>
      <c r="G7" s="1436"/>
      <c r="H7" s="1436"/>
      <c r="I7" s="1436"/>
      <c r="J7" s="100"/>
    </row>
    <row r="8" spans="1:10" s="74" customFormat="1" ht="12.75" customHeight="1" x14ac:dyDescent="0.2">
      <c r="A8" s="1441" t="s">
        <v>53</v>
      </c>
      <c r="B8" s="1442" t="s">
        <v>54</v>
      </c>
      <c r="C8" s="1460" t="s">
        <v>55</v>
      </c>
      <c r="D8" s="1442"/>
      <c r="E8" s="1593"/>
      <c r="F8" s="1600" t="s">
        <v>56</v>
      </c>
      <c r="G8" s="1456" t="s">
        <v>57</v>
      </c>
      <c r="H8" s="1457"/>
      <c r="I8" s="1457"/>
    </row>
    <row r="9" spans="1:10" s="74" customFormat="1" ht="12.75" customHeight="1" x14ac:dyDescent="0.2">
      <c r="A9" s="1441"/>
      <c r="B9" s="1442"/>
      <c r="C9" s="1433" t="s">
        <v>1012</v>
      </c>
      <c r="D9" s="1596"/>
      <c r="E9" s="1597"/>
      <c r="F9" s="1600"/>
      <c r="G9" s="1448" t="s">
        <v>1012</v>
      </c>
      <c r="H9" s="1598"/>
      <c r="I9" s="1599"/>
    </row>
    <row r="10" spans="1:10" s="75" customFormat="1" ht="36.6" customHeight="1" x14ac:dyDescent="0.2">
      <c r="A10" s="1441"/>
      <c r="B10" s="101" t="s">
        <v>58</v>
      </c>
      <c r="C10" s="82" t="s">
        <v>59</v>
      </c>
      <c r="D10" s="82" t="s">
        <v>60</v>
      </c>
      <c r="E10" s="82" t="s">
        <v>61</v>
      </c>
      <c r="F10" s="369" t="s">
        <v>62</v>
      </c>
      <c r="G10" s="82" t="s">
        <v>59</v>
      </c>
      <c r="H10" s="191" t="s">
        <v>60</v>
      </c>
      <c r="I10" s="191" t="s">
        <v>61</v>
      </c>
    </row>
    <row r="11" spans="1:10" ht="11.45" customHeight="1" x14ac:dyDescent="0.2">
      <c r="A11" s="1309">
        <v>1</v>
      </c>
      <c r="B11" s="105" t="s">
        <v>22</v>
      </c>
      <c r="C11" s="106"/>
      <c r="D11" s="106"/>
      <c r="E11" s="106"/>
      <c r="F11" s="85" t="s">
        <v>23</v>
      </c>
      <c r="G11" s="106"/>
      <c r="H11" s="196"/>
      <c r="I11" s="293"/>
      <c r="J11" s="8"/>
    </row>
    <row r="12" spans="1:10" x14ac:dyDescent="0.2">
      <c r="A12" s="1310">
        <f t="shared" ref="A12:A54" si="0">A11+1</f>
        <v>2</v>
      </c>
      <c r="B12" s="107" t="s">
        <v>33</v>
      </c>
      <c r="C12" s="158"/>
      <c r="D12" s="158"/>
      <c r="E12" s="152">
        <f t="shared" ref="E12:E18" si="1">SUM(C12:D12)</f>
        <v>0</v>
      </c>
      <c r="F12" s="86" t="s">
        <v>197</v>
      </c>
      <c r="G12" s="152">
        <v>24285</v>
      </c>
      <c r="H12" s="152">
        <v>12238</v>
      </c>
      <c r="I12" s="294">
        <f>SUM(G12:H12)</f>
        <v>36523</v>
      </c>
      <c r="J12" s="8"/>
    </row>
    <row r="13" spans="1:10" x14ac:dyDescent="0.2">
      <c r="A13" s="1310">
        <f t="shared" si="0"/>
        <v>3</v>
      </c>
      <c r="B13" s="107" t="s">
        <v>34</v>
      </c>
      <c r="C13" s="158"/>
      <c r="D13" s="158"/>
      <c r="E13" s="152">
        <f t="shared" si="1"/>
        <v>0</v>
      </c>
      <c r="F13" s="86" t="s">
        <v>198</v>
      </c>
      <c r="G13" s="152">
        <v>4380</v>
      </c>
      <c r="H13" s="152">
        <v>2910</v>
      </c>
      <c r="I13" s="294">
        <f>SUM(G13:H13)</f>
        <v>7290</v>
      </c>
      <c r="J13" s="8"/>
    </row>
    <row r="14" spans="1:10" x14ac:dyDescent="0.2">
      <c r="A14" s="1310">
        <f t="shared" si="0"/>
        <v>4</v>
      </c>
      <c r="B14" s="107" t="s">
        <v>1206</v>
      </c>
      <c r="C14" s="158">
        <v>0</v>
      </c>
      <c r="D14" s="158">
        <f>'tám, végl. pe.átv  '!D69</f>
        <v>0</v>
      </c>
      <c r="E14" s="152">
        <f t="shared" si="1"/>
        <v>0</v>
      </c>
      <c r="F14" s="86" t="s">
        <v>199</v>
      </c>
      <c r="G14" s="152">
        <v>21334</v>
      </c>
      <c r="H14" s="152">
        <v>16868</v>
      </c>
      <c r="I14" s="294">
        <f>SUM(G14:H14)</f>
        <v>38202</v>
      </c>
      <c r="J14" s="8"/>
    </row>
    <row r="15" spans="1:10" ht="12" customHeight="1" x14ac:dyDescent="0.2">
      <c r="A15" s="1310">
        <f t="shared" si="0"/>
        <v>5</v>
      </c>
      <c r="B15" s="79"/>
      <c r="C15" s="158"/>
      <c r="D15" s="158"/>
      <c r="E15" s="152"/>
      <c r="F15" s="86"/>
      <c r="G15" s="696"/>
      <c r="H15" s="696"/>
      <c r="I15" s="699"/>
      <c r="J15" s="8"/>
    </row>
    <row r="16" spans="1:10" x14ac:dyDescent="0.2">
      <c r="A16" s="1310">
        <f t="shared" si="0"/>
        <v>6</v>
      </c>
      <c r="B16" s="107" t="s">
        <v>35</v>
      </c>
      <c r="C16" s="158"/>
      <c r="D16" s="158"/>
      <c r="E16" s="152">
        <f t="shared" si="1"/>
        <v>0</v>
      </c>
      <c r="F16" s="86" t="s">
        <v>26</v>
      </c>
      <c r="G16" s="557"/>
      <c r="H16" s="557"/>
      <c r="I16" s="558"/>
      <c r="J16" s="8"/>
    </row>
    <row r="17" spans="1:12" x14ac:dyDescent="0.2">
      <c r="A17" s="1310">
        <f t="shared" si="0"/>
        <v>7</v>
      </c>
      <c r="B17" s="107"/>
      <c r="C17" s="158"/>
      <c r="D17" s="158"/>
      <c r="E17" s="152"/>
      <c r="F17" s="86" t="s">
        <v>28</v>
      </c>
      <c r="G17" s="557"/>
      <c r="H17" s="557"/>
      <c r="I17" s="558"/>
      <c r="J17" s="8"/>
    </row>
    <row r="18" spans="1:12" x14ac:dyDescent="0.2">
      <c r="A18" s="1310">
        <f t="shared" si="0"/>
        <v>8</v>
      </c>
      <c r="B18" s="107" t="s">
        <v>36</v>
      </c>
      <c r="C18" s="158"/>
      <c r="D18" s="158"/>
      <c r="E18" s="152">
        <f t="shared" si="1"/>
        <v>0</v>
      </c>
      <c r="F18" s="86" t="s">
        <v>388</v>
      </c>
      <c r="G18" s="557"/>
      <c r="H18" s="557"/>
      <c r="I18" s="558"/>
      <c r="J18" s="8"/>
    </row>
    <row r="19" spans="1:12" x14ac:dyDescent="0.2">
      <c r="A19" s="1310">
        <f t="shared" si="0"/>
        <v>9</v>
      </c>
      <c r="B19" s="110" t="s">
        <v>37</v>
      </c>
      <c r="C19" s="192"/>
      <c r="D19" s="192"/>
      <c r="E19" s="192"/>
      <c r="F19" s="86" t="s">
        <v>387</v>
      </c>
      <c r="G19" s="557"/>
      <c r="H19" s="557"/>
      <c r="I19" s="558"/>
      <c r="J19" s="8"/>
    </row>
    <row r="20" spans="1:12" x14ac:dyDescent="0.2">
      <c r="A20" s="1310">
        <f t="shared" si="0"/>
        <v>10</v>
      </c>
      <c r="B20" s="70" t="s">
        <v>176</v>
      </c>
      <c r="C20" s="192">
        <v>805</v>
      </c>
      <c r="D20" s="192">
        <v>16778</v>
      </c>
      <c r="E20" s="192">
        <f>SUM(C20:D20)</f>
        <v>17583</v>
      </c>
      <c r="F20" s="86" t="s">
        <v>683</v>
      </c>
      <c r="G20" s="156"/>
      <c r="H20" s="156"/>
      <c r="I20" s="296">
        <f>G20+H20</f>
        <v>0</v>
      </c>
      <c r="J20" s="8"/>
    </row>
    <row r="21" spans="1:12" x14ac:dyDescent="0.2">
      <c r="A21" s="1310">
        <f t="shared" si="0"/>
        <v>11</v>
      </c>
      <c r="C21" s="693"/>
      <c r="D21" s="693"/>
      <c r="E21" s="693"/>
      <c r="F21" s="86" t="s">
        <v>380</v>
      </c>
      <c r="G21" s="156"/>
      <c r="H21" s="156"/>
      <c r="I21" s="296"/>
      <c r="J21" s="8"/>
    </row>
    <row r="22" spans="1:12" s="76" customFormat="1" x14ac:dyDescent="0.2">
      <c r="A22" s="1310">
        <f t="shared" si="0"/>
        <v>12</v>
      </c>
      <c r="B22" s="97" t="s">
        <v>39</v>
      </c>
      <c r="C22" s="693"/>
      <c r="D22" s="693"/>
      <c r="E22" s="693"/>
      <c r="F22" s="86" t="s">
        <v>381</v>
      </c>
      <c r="G22" s="156"/>
      <c r="H22" s="156"/>
      <c r="I22" s="296"/>
    </row>
    <row r="23" spans="1:12" s="76" customFormat="1" x14ac:dyDescent="0.2">
      <c r="A23" s="1310">
        <f t="shared" si="0"/>
        <v>13</v>
      </c>
      <c r="B23" s="97" t="s">
        <v>40</v>
      </c>
      <c r="C23" s="693"/>
      <c r="D23" s="693"/>
      <c r="E23" s="693"/>
      <c r="F23" s="111"/>
      <c r="G23" s="156"/>
      <c r="H23" s="156"/>
      <c r="I23" s="296"/>
    </row>
    <row r="24" spans="1:12" x14ac:dyDescent="0.2">
      <c r="A24" s="1310">
        <f t="shared" si="0"/>
        <v>14</v>
      </c>
      <c r="B24" s="107" t="s">
        <v>41</v>
      </c>
      <c r="C24" s="916"/>
      <c r="D24" s="916"/>
      <c r="E24" s="916"/>
      <c r="F24" s="112" t="s">
        <v>63</v>
      </c>
      <c r="G24" s="193">
        <f>SUM(G12:G22)</f>
        <v>49999</v>
      </c>
      <c r="H24" s="193">
        <f>SUM(H12:H22)</f>
        <v>32016</v>
      </c>
      <c r="I24" s="297">
        <f>SUM(I12:I22)</f>
        <v>82015</v>
      </c>
      <c r="J24" s="8"/>
    </row>
    <row r="25" spans="1:12" x14ac:dyDescent="0.2">
      <c r="A25" s="1310">
        <f t="shared" si="0"/>
        <v>15</v>
      </c>
      <c r="B25" s="107" t="s">
        <v>42</v>
      </c>
      <c r="C25" s="693"/>
      <c r="D25" s="693"/>
      <c r="E25" s="693"/>
      <c r="F25" s="111"/>
      <c r="G25" s="156"/>
      <c r="H25" s="156"/>
      <c r="I25" s="296"/>
      <c r="J25" s="8"/>
      <c r="L25" s="155"/>
    </row>
    <row r="26" spans="1:12" x14ac:dyDescent="0.2">
      <c r="A26" s="1310">
        <f t="shared" si="0"/>
        <v>16</v>
      </c>
      <c r="B26" s="70" t="s">
        <v>43</v>
      </c>
      <c r="C26" s="917"/>
      <c r="D26" s="917"/>
      <c r="E26" s="917"/>
      <c r="F26" s="87" t="s">
        <v>32</v>
      </c>
      <c r="G26" s="195"/>
      <c r="H26" s="195"/>
      <c r="I26" s="296"/>
      <c r="J26" s="8"/>
    </row>
    <row r="27" spans="1:12" x14ac:dyDescent="0.2">
      <c r="A27" s="1310">
        <f t="shared" si="0"/>
        <v>17</v>
      </c>
      <c r="B27" s="107" t="s">
        <v>44</v>
      </c>
      <c r="C27" s="694"/>
      <c r="D27" s="694"/>
      <c r="E27" s="694"/>
      <c r="F27" s="86" t="s">
        <v>232</v>
      </c>
      <c r="G27" s="156">
        <f>'felhalm. kiad.  '!H119</f>
        <v>0</v>
      </c>
      <c r="H27" s="156">
        <f>'felhalm. kiad.  '!I119</f>
        <v>1000</v>
      </c>
      <c r="I27" s="296">
        <f>'felhalm. kiad.  '!G119</f>
        <v>1000</v>
      </c>
      <c r="J27" s="8"/>
    </row>
    <row r="28" spans="1:12" x14ac:dyDescent="0.2">
      <c r="A28" s="1310">
        <f t="shared" si="0"/>
        <v>18</v>
      </c>
      <c r="B28" s="107"/>
      <c r="C28" s="694"/>
      <c r="D28" s="694"/>
      <c r="E28" s="694"/>
      <c r="F28" s="86" t="s">
        <v>29</v>
      </c>
      <c r="G28" s="156">
        <v>0</v>
      </c>
      <c r="H28" s="156">
        <v>0</v>
      </c>
      <c r="I28" s="296">
        <f>G28+H28</f>
        <v>0</v>
      </c>
      <c r="J28" s="8"/>
    </row>
    <row r="29" spans="1:12" x14ac:dyDescent="0.2">
      <c r="A29" s="1310">
        <f t="shared" si="0"/>
        <v>19</v>
      </c>
      <c r="B29" s="97" t="s">
        <v>47</v>
      </c>
      <c r="C29" s="152">
        <f>'tám, végl. pe.átv  '!C74</f>
        <v>0</v>
      </c>
      <c r="D29" s="152">
        <v>5299</v>
      </c>
      <c r="E29" s="152">
        <f>C29+D29</f>
        <v>5299</v>
      </c>
      <c r="F29" s="86" t="s">
        <v>30</v>
      </c>
      <c r="G29" s="156"/>
      <c r="H29" s="156"/>
      <c r="I29" s="296"/>
      <c r="J29" s="8"/>
    </row>
    <row r="30" spans="1:12" s="76" customFormat="1" x14ac:dyDescent="0.2">
      <c r="A30" s="1310">
        <f t="shared" si="0"/>
        <v>20</v>
      </c>
      <c r="B30" s="97" t="s">
        <v>45</v>
      </c>
      <c r="C30" s="152"/>
      <c r="D30" s="152"/>
      <c r="E30" s="152"/>
      <c r="F30" s="86" t="s">
        <v>389</v>
      </c>
      <c r="G30" s="156"/>
      <c r="H30" s="156"/>
      <c r="I30" s="296"/>
      <c r="K30" s="451"/>
    </row>
    <row r="31" spans="1:12" x14ac:dyDescent="0.2">
      <c r="A31" s="1310">
        <f t="shared" si="0"/>
        <v>21</v>
      </c>
      <c r="C31" s="152"/>
      <c r="D31" s="152"/>
      <c r="E31" s="152"/>
      <c r="F31" s="86" t="s">
        <v>386</v>
      </c>
      <c r="G31" s="156"/>
      <c r="H31" s="156"/>
      <c r="I31" s="296"/>
      <c r="J31" s="8"/>
    </row>
    <row r="32" spans="1:12" s="9" customFormat="1" x14ac:dyDescent="0.2">
      <c r="A32" s="1310">
        <f t="shared" si="0"/>
        <v>22</v>
      </c>
      <c r="B32" s="114" t="s">
        <v>49</v>
      </c>
      <c r="C32" s="499">
        <f>C14+C20</f>
        <v>805</v>
      </c>
      <c r="D32" s="499">
        <f>D14+D20+D29</f>
        <v>22077</v>
      </c>
      <c r="E32" s="499">
        <f>E14+E20+E29</f>
        <v>22882</v>
      </c>
      <c r="F32" s="86" t="s">
        <v>382</v>
      </c>
      <c r="G32" s="154"/>
      <c r="H32" s="154"/>
      <c r="I32" s="296"/>
    </row>
    <row r="33" spans="1:10" x14ac:dyDescent="0.2">
      <c r="A33" s="1310">
        <f t="shared" si="0"/>
        <v>23</v>
      </c>
      <c r="B33" s="115" t="s">
        <v>64</v>
      </c>
      <c r="C33" s="194"/>
      <c r="D33" s="194"/>
      <c r="E33" s="194"/>
      <c r="F33" s="116" t="s">
        <v>65</v>
      </c>
      <c r="G33" s="194">
        <f>SUM(G27:G32)</f>
        <v>0</v>
      </c>
      <c r="H33" s="194">
        <f>SUM(H27:H32)</f>
        <v>1000</v>
      </c>
      <c r="I33" s="298">
        <f>SUM(I27:I31)</f>
        <v>1000</v>
      </c>
      <c r="J33" s="130"/>
    </row>
    <row r="34" spans="1:10" x14ac:dyDescent="0.2">
      <c r="A34" s="1310">
        <f t="shared" si="0"/>
        <v>24</v>
      </c>
      <c r="B34" s="118" t="s">
        <v>48</v>
      </c>
      <c r="C34" s="195">
        <f>SUM(C32:C33)</f>
        <v>805</v>
      </c>
      <c r="D34" s="195">
        <f>SUM(D32:D33)</f>
        <v>22077</v>
      </c>
      <c r="E34" s="195">
        <f>SUM(C34:D34)</f>
        <v>22882</v>
      </c>
      <c r="F34" s="119" t="s">
        <v>66</v>
      </c>
      <c r="G34" s="195">
        <f>G24+G33</f>
        <v>49999</v>
      </c>
      <c r="H34" s="195">
        <f>H24+H33</f>
        <v>33016</v>
      </c>
      <c r="I34" s="276">
        <f>I24+I33</f>
        <v>83015</v>
      </c>
      <c r="J34" s="130"/>
    </row>
    <row r="35" spans="1:10" x14ac:dyDescent="0.2">
      <c r="A35" s="1310">
        <f t="shared" si="0"/>
        <v>25</v>
      </c>
      <c r="B35" s="120"/>
      <c r="C35" s="557"/>
      <c r="D35" s="557"/>
      <c r="E35" s="557"/>
      <c r="F35" s="111"/>
      <c r="G35" s="557"/>
      <c r="H35" s="557"/>
      <c r="I35" s="558"/>
      <c r="J35" s="8"/>
    </row>
    <row r="36" spans="1:10" x14ac:dyDescent="0.2">
      <c r="A36" s="1310">
        <f t="shared" si="0"/>
        <v>26</v>
      </c>
      <c r="B36" s="120"/>
      <c r="C36" s="557"/>
      <c r="D36" s="557"/>
      <c r="E36" s="557"/>
      <c r="F36" s="112"/>
      <c r="G36" s="910"/>
      <c r="H36" s="910"/>
      <c r="I36" s="911"/>
      <c r="J36" s="8"/>
    </row>
    <row r="37" spans="1:10" s="9" customFormat="1" x14ac:dyDescent="0.2">
      <c r="A37" s="1310">
        <f t="shared" si="0"/>
        <v>27</v>
      </c>
      <c r="B37" s="120"/>
      <c r="C37" s="557"/>
      <c r="D37" s="557"/>
      <c r="E37" s="557"/>
      <c r="F37" s="111"/>
      <c r="G37" s="557"/>
      <c r="H37" s="557"/>
      <c r="I37" s="558"/>
    </row>
    <row r="38" spans="1:10" s="9" customFormat="1" x14ac:dyDescent="0.2">
      <c r="A38" s="1310">
        <f t="shared" si="0"/>
        <v>28</v>
      </c>
      <c r="B38" s="78" t="s">
        <v>50</v>
      </c>
      <c r="C38" s="917"/>
      <c r="D38" s="917"/>
      <c r="E38" s="917"/>
      <c r="F38" s="87" t="s">
        <v>31</v>
      </c>
      <c r="G38" s="672"/>
      <c r="H38" s="672"/>
      <c r="I38" s="673"/>
    </row>
    <row r="39" spans="1:10" s="9" customFormat="1" ht="12" customHeight="1" x14ac:dyDescent="0.2">
      <c r="A39" s="1310">
        <f t="shared" si="0"/>
        <v>29</v>
      </c>
      <c r="B39" s="83" t="s">
        <v>598</v>
      </c>
      <c r="C39" s="917"/>
      <c r="D39" s="917"/>
      <c r="E39" s="917"/>
      <c r="F39" s="121" t="s">
        <v>4</v>
      </c>
      <c r="G39" s="912"/>
      <c r="H39" s="913"/>
      <c r="I39" s="914"/>
    </row>
    <row r="40" spans="1:10" s="9" customFormat="1" x14ac:dyDescent="0.2">
      <c r="A40" s="1310">
        <f t="shared" si="0"/>
        <v>30</v>
      </c>
      <c r="B40" s="97" t="s">
        <v>703</v>
      </c>
      <c r="C40" s="917"/>
      <c r="D40" s="917"/>
      <c r="E40" s="917"/>
      <c r="F40" s="329" t="s">
        <v>3</v>
      </c>
      <c r="G40" s="672"/>
      <c r="H40" s="672"/>
      <c r="I40" s="673"/>
    </row>
    <row r="41" spans="1:10" x14ac:dyDescent="0.2">
      <c r="A41" s="1310">
        <f t="shared" si="0"/>
        <v>31</v>
      </c>
      <c r="B41" s="72" t="s">
        <v>600</v>
      </c>
      <c r="C41" s="918"/>
      <c r="D41" s="918"/>
      <c r="E41" s="918"/>
      <c r="F41" s="86" t="s">
        <v>5</v>
      </c>
      <c r="G41" s="672"/>
      <c r="H41" s="672"/>
      <c r="I41" s="673"/>
      <c r="J41" s="8"/>
    </row>
    <row r="42" spans="1:10" x14ac:dyDescent="0.2">
      <c r="A42" s="1310">
        <f t="shared" si="0"/>
        <v>32</v>
      </c>
      <c r="B42" s="72" t="s">
        <v>189</v>
      </c>
      <c r="C42" s="694"/>
      <c r="D42" s="694"/>
      <c r="E42" s="694"/>
      <c r="F42" s="86" t="s">
        <v>6</v>
      </c>
      <c r="G42" s="912"/>
      <c r="H42" s="912"/>
      <c r="I42" s="673"/>
      <c r="J42" s="8"/>
    </row>
    <row r="43" spans="1:10" x14ac:dyDescent="0.2">
      <c r="A43" s="1310">
        <f t="shared" si="0"/>
        <v>33</v>
      </c>
      <c r="B43" s="327" t="s">
        <v>190</v>
      </c>
      <c r="C43" s="152">
        <v>15072</v>
      </c>
      <c r="D43" s="152">
        <v>0</v>
      </c>
      <c r="E43" s="152">
        <f>C43+D43</f>
        <v>15072</v>
      </c>
      <c r="F43" s="86" t="s">
        <v>7</v>
      </c>
      <c r="G43" s="912"/>
      <c r="H43" s="912"/>
      <c r="I43" s="673"/>
      <c r="J43" s="8"/>
    </row>
    <row r="44" spans="1:10" x14ac:dyDescent="0.2">
      <c r="A44" s="1310">
        <f t="shared" si="0"/>
        <v>34</v>
      </c>
      <c r="B44" s="327" t="s">
        <v>699</v>
      </c>
      <c r="C44" s="152"/>
      <c r="D44" s="152"/>
      <c r="E44" s="152">
        <f>C44+D44</f>
        <v>0</v>
      </c>
      <c r="F44" s="86"/>
      <c r="G44" s="912"/>
      <c r="H44" s="912"/>
      <c r="I44" s="673"/>
      <c r="J44" s="8"/>
    </row>
    <row r="45" spans="1:10" x14ac:dyDescent="0.2">
      <c r="A45" s="1310">
        <f t="shared" si="0"/>
        <v>35</v>
      </c>
      <c r="B45" s="73" t="s">
        <v>601</v>
      </c>
      <c r="C45" s="152"/>
      <c r="D45" s="152"/>
      <c r="E45" s="152"/>
      <c r="F45" s="86" t="s">
        <v>8</v>
      </c>
      <c r="G45" s="672"/>
      <c r="H45" s="672"/>
      <c r="I45" s="558"/>
      <c r="J45" s="8"/>
    </row>
    <row r="46" spans="1:10" x14ac:dyDescent="0.2">
      <c r="A46" s="1310">
        <f t="shared" si="0"/>
        <v>36</v>
      </c>
      <c r="B46" s="73" t="s">
        <v>602</v>
      </c>
      <c r="C46" s="152"/>
      <c r="D46" s="152"/>
      <c r="E46" s="152"/>
      <c r="F46" s="86" t="s">
        <v>9</v>
      </c>
      <c r="G46" s="672"/>
      <c r="H46" s="672"/>
      <c r="I46" s="558"/>
      <c r="J46" s="8"/>
    </row>
    <row r="47" spans="1:10" x14ac:dyDescent="0.2">
      <c r="A47" s="1310">
        <f t="shared" si="0"/>
        <v>37</v>
      </c>
      <c r="B47" s="72" t="s">
        <v>193</v>
      </c>
      <c r="C47" s="152"/>
      <c r="D47" s="152"/>
      <c r="E47" s="152"/>
      <c r="F47" s="86" t="s">
        <v>10</v>
      </c>
      <c r="G47" s="557"/>
      <c r="H47" s="557"/>
      <c r="I47" s="558"/>
      <c r="J47" s="8"/>
    </row>
    <row r="48" spans="1:10" x14ac:dyDescent="0.2">
      <c r="A48" s="1310">
        <f t="shared" si="0"/>
        <v>38</v>
      </c>
      <c r="B48" s="327" t="s">
        <v>194</v>
      </c>
      <c r="C48" s="152">
        <f>G24-(C34+C43+C44)</f>
        <v>34122</v>
      </c>
      <c r="D48" s="152">
        <f>H24-(D34+D43+D44)</f>
        <v>9939</v>
      </c>
      <c r="E48" s="152">
        <f>I24-(E34+E43+E44)</f>
        <v>44061</v>
      </c>
      <c r="F48" s="86" t="s">
        <v>11</v>
      </c>
      <c r="G48" s="557"/>
      <c r="H48" s="557"/>
      <c r="I48" s="558"/>
      <c r="J48" s="8"/>
    </row>
    <row r="49" spans="1:10" x14ac:dyDescent="0.2">
      <c r="A49" s="1310">
        <f t="shared" si="0"/>
        <v>39</v>
      </c>
      <c r="B49" s="327" t="s">
        <v>195</v>
      </c>
      <c r="C49" s="152">
        <f>G33-C33</f>
        <v>0</v>
      </c>
      <c r="D49" s="152">
        <f>H33-D33</f>
        <v>1000</v>
      </c>
      <c r="E49" s="152">
        <f>I33-E33</f>
        <v>1000</v>
      </c>
      <c r="F49" s="86" t="s">
        <v>12</v>
      </c>
      <c r="G49" s="557"/>
      <c r="H49" s="557"/>
      <c r="I49" s="558"/>
      <c r="J49" s="8"/>
    </row>
    <row r="50" spans="1:10" x14ac:dyDescent="0.2">
      <c r="A50" s="1310">
        <f t="shared" si="0"/>
        <v>40</v>
      </c>
      <c r="B50" s="72" t="s">
        <v>1</v>
      </c>
      <c r="C50" s="694"/>
      <c r="D50" s="694"/>
      <c r="E50" s="694"/>
      <c r="F50" s="86" t="s">
        <v>13</v>
      </c>
      <c r="G50" s="557"/>
      <c r="H50" s="557"/>
      <c r="I50" s="558"/>
      <c r="J50" s="8"/>
    </row>
    <row r="51" spans="1:10" x14ac:dyDescent="0.2">
      <c r="A51" s="1310">
        <f t="shared" si="0"/>
        <v>41</v>
      </c>
      <c r="B51" s="72"/>
      <c r="C51" s="694"/>
      <c r="D51" s="694"/>
      <c r="E51" s="694"/>
      <c r="F51" s="86" t="s">
        <v>14</v>
      </c>
      <c r="G51" s="557"/>
      <c r="H51" s="557"/>
      <c r="I51" s="558"/>
      <c r="J51" s="8"/>
    </row>
    <row r="52" spans="1:10" x14ac:dyDescent="0.2">
      <c r="A52" s="1310">
        <f t="shared" si="0"/>
        <v>42</v>
      </c>
      <c r="B52" s="72"/>
      <c r="C52" s="694"/>
      <c r="D52" s="694"/>
      <c r="E52" s="694"/>
      <c r="F52" s="86" t="s">
        <v>15</v>
      </c>
      <c r="G52" s="557"/>
      <c r="H52" s="557"/>
      <c r="I52" s="558"/>
      <c r="J52" s="8"/>
    </row>
    <row r="53" spans="1:10" ht="12" thickBot="1" x14ac:dyDescent="0.25">
      <c r="A53" s="1312">
        <f t="shared" si="0"/>
        <v>43</v>
      </c>
      <c r="B53" s="118" t="s">
        <v>390</v>
      </c>
      <c r="C53" s="368">
        <f>SUM(C39:C51)</f>
        <v>49194</v>
      </c>
      <c r="D53" s="368">
        <f>SUM(D39:D51)</f>
        <v>10939</v>
      </c>
      <c r="E53" s="323">
        <f>SUM(E39:E51)</f>
        <v>60133</v>
      </c>
      <c r="F53" s="78" t="s">
        <v>383</v>
      </c>
      <c r="G53" s="195">
        <f>SUM(G39:G52)</f>
        <v>0</v>
      </c>
      <c r="H53" s="195">
        <f>SUM(H39:H52)</f>
        <v>0</v>
      </c>
      <c r="I53" s="276">
        <f>SUM(I39:I52)</f>
        <v>0</v>
      </c>
      <c r="J53" s="8"/>
    </row>
    <row r="54" spans="1:10" ht="12" thickBot="1" x14ac:dyDescent="0.25">
      <c r="A54" s="526">
        <f t="shared" si="0"/>
        <v>44</v>
      </c>
      <c r="B54" s="578" t="s">
        <v>385</v>
      </c>
      <c r="C54" s="162">
        <f>C34+C53</f>
        <v>49999</v>
      </c>
      <c r="D54" s="162">
        <f>D34+D53</f>
        <v>33016</v>
      </c>
      <c r="E54" s="452">
        <f>E34+E53</f>
        <v>83015</v>
      </c>
      <c r="F54" s="163" t="s">
        <v>384</v>
      </c>
      <c r="G54" s="565">
        <f>G34+G53</f>
        <v>49999</v>
      </c>
      <c r="H54" s="453">
        <f>H34+H53</f>
        <v>33016</v>
      </c>
      <c r="I54" s="454">
        <f>I34+I53</f>
        <v>83015</v>
      </c>
      <c r="J54" s="8"/>
    </row>
    <row r="55" spans="1:10" x14ac:dyDescent="0.2">
      <c r="B55" s="123"/>
      <c r="C55" s="122"/>
      <c r="D55" s="122"/>
      <c r="E55" s="122"/>
      <c r="F55" s="122"/>
      <c r="G55" s="122"/>
      <c r="H55" s="129"/>
      <c r="I55" s="129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J56"/>
  <sheetViews>
    <sheetView topLeftCell="A31" zoomScale="120" workbookViewId="0">
      <selection activeCell="B1" sqref="B1:I1"/>
    </sheetView>
  </sheetViews>
  <sheetFormatPr defaultColWidth="9.140625" defaultRowHeight="11.25" x14ac:dyDescent="0.2"/>
  <cols>
    <col min="1" max="1" width="4.85546875" style="97" customWidth="1"/>
    <col min="2" max="2" width="36.7109375" style="97" customWidth="1"/>
    <col min="3" max="3" width="7" style="98" customWidth="1"/>
    <col min="4" max="5" width="9.5703125" style="98" customWidth="1"/>
    <col min="6" max="6" width="38" style="98" customWidth="1"/>
    <col min="7" max="7" width="7.5703125" style="98" customWidth="1"/>
    <col min="8" max="8" width="10.140625" style="154" customWidth="1"/>
    <col min="9" max="9" width="9.42578125" style="154" customWidth="1"/>
    <col min="10" max="10" width="9.140625" style="97"/>
    <col min="11" max="16384" width="9.140625" style="8"/>
  </cols>
  <sheetData>
    <row r="1" spans="1:10" ht="12.75" customHeight="1" x14ac:dyDescent="0.2">
      <c r="B1" s="1602" t="s">
        <v>1289</v>
      </c>
      <c r="C1" s="1518"/>
      <c r="D1" s="1518"/>
      <c r="E1" s="1518"/>
      <c r="F1" s="1518"/>
      <c r="G1" s="1518"/>
      <c r="H1" s="1518"/>
      <c r="I1" s="1518"/>
    </row>
    <row r="2" spans="1:10" x14ac:dyDescent="0.2">
      <c r="I2" s="190"/>
    </row>
    <row r="3" spans="1:10" x14ac:dyDescent="0.2">
      <c r="I3" s="190"/>
    </row>
    <row r="4" spans="1:10" s="74" customFormat="1" ht="12.75" customHeight="1" x14ac:dyDescent="0.2">
      <c r="A4" s="1435" t="s">
        <v>73</v>
      </c>
      <c r="B4" s="1435"/>
      <c r="C4" s="1435"/>
      <c r="D4" s="1435"/>
      <c r="E4" s="1435"/>
      <c r="F4" s="1435"/>
      <c r="G4" s="1435"/>
      <c r="H4" s="1435"/>
      <c r="I4" s="1435"/>
      <c r="J4" s="100"/>
    </row>
    <row r="5" spans="1:10" s="74" customFormat="1" ht="12.75" customHeight="1" x14ac:dyDescent="0.2">
      <c r="A5" s="1546" t="s">
        <v>630</v>
      </c>
      <c r="B5" s="1546"/>
      <c r="C5" s="1546"/>
      <c r="D5" s="1546"/>
      <c r="E5" s="1546"/>
      <c r="F5" s="1546"/>
      <c r="G5" s="1546"/>
      <c r="H5" s="1546"/>
      <c r="I5" s="1546"/>
      <c r="J5" s="100"/>
    </row>
    <row r="6" spans="1:10" s="74" customFormat="1" ht="12.75" customHeight="1" x14ac:dyDescent="0.2">
      <c r="A6" s="1435" t="s">
        <v>1013</v>
      </c>
      <c r="B6" s="1435"/>
      <c r="C6" s="1435"/>
      <c r="D6" s="1435"/>
      <c r="E6" s="1435"/>
      <c r="F6" s="1435"/>
      <c r="G6" s="1435"/>
      <c r="H6" s="1435"/>
      <c r="I6" s="1435"/>
      <c r="J6" s="100"/>
    </row>
    <row r="7" spans="1:10" s="74" customFormat="1" x14ac:dyDescent="0.2">
      <c r="A7" s="100"/>
      <c r="B7" s="1436" t="s">
        <v>248</v>
      </c>
      <c r="C7" s="1436"/>
      <c r="D7" s="1436"/>
      <c r="E7" s="1436"/>
      <c r="F7" s="1436"/>
      <c r="G7" s="1436"/>
      <c r="H7" s="1436"/>
      <c r="I7" s="1436"/>
      <c r="J7" s="100"/>
    </row>
    <row r="8" spans="1:10" s="74" customFormat="1" ht="12.75" customHeight="1" x14ac:dyDescent="0.2">
      <c r="A8" s="1441" t="s">
        <v>53</v>
      </c>
      <c r="B8" s="1442" t="s">
        <v>54</v>
      </c>
      <c r="C8" s="1459" t="s">
        <v>55</v>
      </c>
      <c r="D8" s="1459"/>
      <c r="E8" s="1460"/>
      <c r="F8" s="1545" t="s">
        <v>56</v>
      </c>
      <c r="G8" s="1438" t="s">
        <v>57</v>
      </c>
      <c r="H8" s="1439"/>
      <c r="I8" s="1439"/>
      <c r="J8" s="351"/>
    </row>
    <row r="9" spans="1:10" s="74" customFormat="1" ht="12.75" customHeight="1" x14ac:dyDescent="0.2">
      <c r="A9" s="1441"/>
      <c r="B9" s="1442"/>
      <c r="C9" s="1432" t="s">
        <v>1012</v>
      </c>
      <c r="D9" s="1432"/>
      <c r="E9" s="1433"/>
      <c r="F9" s="1545"/>
      <c r="G9" s="1432" t="s">
        <v>1012</v>
      </c>
      <c r="H9" s="1432"/>
      <c r="I9" s="1432"/>
      <c r="J9" s="351"/>
    </row>
    <row r="10" spans="1:10" s="75" customFormat="1" ht="36.6" customHeight="1" x14ac:dyDescent="0.2">
      <c r="A10" s="1441"/>
      <c r="B10" s="101" t="s">
        <v>58</v>
      </c>
      <c r="C10" s="82" t="s">
        <v>59</v>
      </c>
      <c r="D10" s="82" t="s">
        <v>60</v>
      </c>
      <c r="E10" s="102" t="s">
        <v>61</v>
      </c>
      <c r="F10" s="103" t="s">
        <v>62</v>
      </c>
      <c r="G10" s="82" t="s">
        <v>59</v>
      </c>
      <c r="H10" s="191" t="s">
        <v>60</v>
      </c>
      <c r="I10" s="191" t="s">
        <v>61</v>
      </c>
      <c r="J10" s="352"/>
    </row>
    <row r="11" spans="1:10" ht="11.45" customHeight="1" x14ac:dyDescent="0.2">
      <c r="A11" s="1309">
        <v>1</v>
      </c>
      <c r="B11" s="105" t="s">
        <v>22</v>
      </c>
      <c r="C11" s="106"/>
      <c r="D11" s="106"/>
      <c r="E11" s="106"/>
      <c r="F11" s="85" t="s">
        <v>23</v>
      </c>
      <c r="G11" s="106"/>
      <c r="H11" s="196"/>
      <c r="I11" s="293"/>
      <c r="J11" s="130"/>
    </row>
    <row r="12" spans="1:10" x14ac:dyDescent="0.2">
      <c r="A12" s="1310">
        <f t="shared" ref="A12:A54" si="0">A11+1</f>
        <v>2</v>
      </c>
      <c r="B12" s="107" t="s">
        <v>33</v>
      </c>
      <c r="C12" s="72"/>
      <c r="D12" s="72"/>
      <c r="E12" s="73"/>
      <c r="F12" s="86" t="s">
        <v>197</v>
      </c>
      <c r="G12" s="152">
        <v>109393</v>
      </c>
      <c r="H12" s="152">
        <v>139750</v>
      </c>
      <c r="I12" s="294">
        <f>SUM(G12:H12)</f>
        <v>249143</v>
      </c>
      <c r="J12" s="130"/>
    </row>
    <row r="13" spans="1:10" x14ac:dyDescent="0.2">
      <c r="A13" s="1310">
        <f t="shared" si="0"/>
        <v>3</v>
      </c>
      <c r="B13" s="107" t="s">
        <v>34</v>
      </c>
      <c r="C13" s="696"/>
      <c r="D13" s="696"/>
      <c r="E13" s="694"/>
      <c r="F13" s="86" t="s">
        <v>198</v>
      </c>
      <c r="G13" s="152">
        <v>16922</v>
      </c>
      <c r="H13" s="152">
        <v>24881</v>
      </c>
      <c r="I13" s="294">
        <f>SUM(G13:H13)</f>
        <v>41803</v>
      </c>
      <c r="J13" s="130"/>
    </row>
    <row r="14" spans="1:10" x14ac:dyDescent="0.2">
      <c r="A14" s="1310">
        <f t="shared" si="0"/>
        <v>4</v>
      </c>
      <c r="B14" s="107" t="s">
        <v>1207</v>
      </c>
      <c r="C14" s="158">
        <v>37231</v>
      </c>
      <c r="D14" s="158">
        <v>502</v>
      </c>
      <c r="E14" s="152">
        <f>SUM(C14:D14)</f>
        <v>37733</v>
      </c>
      <c r="F14" s="86" t="s">
        <v>199</v>
      </c>
      <c r="G14" s="152">
        <v>71526</v>
      </c>
      <c r="H14" s="152">
        <v>79864</v>
      </c>
      <c r="I14" s="294">
        <f>SUM(G14:H14)</f>
        <v>151390</v>
      </c>
      <c r="J14" s="130"/>
    </row>
    <row r="15" spans="1:10" ht="12" customHeight="1" x14ac:dyDescent="0.2">
      <c r="A15" s="1310">
        <f t="shared" si="0"/>
        <v>5</v>
      </c>
      <c r="B15" s="79"/>
      <c r="C15" s="158"/>
      <c r="D15" s="158"/>
      <c r="E15" s="152"/>
      <c r="F15" s="86"/>
      <c r="G15" s="696"/>
      <c r="H15" s="696"/>
      <c r="I15" s="699"/>
      <c r="J15" s="130"/>
    </row>
    <row r="16" spans="1:10" x14ac:dyDescent="0.2">
      <c r="A16" s="1310">
        <f t="shared" si="0"/>
        <v>6</v>
      </c>
      <c r="B16" s="107" t="s">
        <v>35</v>
      </c>
      <c r="C16" s="158"/>
      <c r="D16" s="158"/>
      <c r="E16" s="152"/>
      <c r="F16" s="86" t="s">
        <v>26</v>
      </c>
      <c r="G16" s="557"/>
      <c r="H16" s="557"/>
      <c r="I16" s="558"/>
      <c r="J16" s="130"/>
    </row>
    <row r="17" spans="1:10" x14ac:dyDescent="0.2">
      <c r="A17" s="1310">
        <f t="shared" si="0"/>
        <v>7</v>
      </c>
      <c r="B17" s="107"/>
      <c r="C17" s="158"/>
      <c r="D17" s="158"/>
      <c r="E17" s="152"/>
      <c r="F17" s="86" t="s">
        <v>28</v>
      </c>
      <c r="G17" s="557"/>
      <c r="H17" s="557"/>
      <c r="I17" s="558"/>
      <c r="J17" s="130"/>
    </row>
    <row r="18" spans="1:10" x14ac:dyDescent="0.2">
      <c r="A18" s="1310">
        <f t="shared" si="0"/>
        <v>8</v>
      </c>
      <c r="B18" s="107" t="s">
        <v>36</v>
      </c>
      <c r="C18" s="158"/>
      <c r="D18" s="158"/>
      <c r="E18" s="152"/>
      <c r="F18" s="86" t="s">
        <v>388</v>
      </c>
      <c r="G18" s="557"/>
      <c r="H18" s="557"/>
      <c r="I18" s="558"/>
      <c r="J18" s="130"/>
    </row>
    <row r="19" spans="1:10" x14ac:dyDescent="0.2">
      <c r="A19" s="1310">
        <f t="shared" si="0"/>
        <v>9</v>
      </c>
      <c r="B19" s="110" t="s">
        <v>37</v>
      </c>
      <c r="C19" s="192"/>
      <c r="D19" s="192"/>
      <c r="E19" s="192"/>
      <c r="F19" s="86" t="s">
        <v>387</v>
      </c>
      <c r="G19" s="156">
        <v>13920</v>
      </c>
      <c r="H19" s="156"/>
      <c r="I19" s="296">
        <f>G19+H19</f>
        <v>13920</v>
      </c>
      <c r="J19" s="130"/>
    </row>
    <row r="20" spans="1:10" x14ac:dyDescent="0.2">
      <c r="A20" s="1310">
        <f t="shared" si="0"/>
        <v>10</v>
      </c>
      <c r="B20" s="70" t="s">
        <v>176</v>
      </c>
      <c r="C20" s="192">
        <v>28497</v>
      </c>
      <c r="D20" s="192">
        <v>83571</v>
      </c>
      <c r="E20" s="192">
        <f>SUM(C20:D20)</f>
        <v>112068</v>
      </c>
      <c r="F20" s="86" t="s">
        <v>682</v>
      </c>
      <c r="G20" s="557"/>
      <c r="H20" s="557"/>
      <c r="I20" s="558"/>
      <c r="J20" s="130"/>
    </row>
    <row r="21" spans="1:10" x14ac:dyDescent="0.2">
      <c r="A21" s="1310">
        <f t="shared" si="0"/>
        <v>11</v>
      </c>
      <c r="C21" s="192"/>
      <c r="D21" s="192"/>
      <c r="E21" s="192"/>
      <c r="F21" s="86" t="s">
        <v>380</v>
      </c>
      <c r="G21" s="557"/>
      <c r="H21" s="557"/>
      <c r="I21" s="558"/>
      <c r="J21" s="130"/>
    </row>
    <row r="22" spans="1:10" s="76" customFormat="1" x14ac:dyDescent="0.2">
      <c r="A22" s="1310">
        <f t="shared" si="0"/>
        <v>12</v>
      </c>
      <c r="B22" s="97" t="s">
        <v>39</v>
      </c>
      <c r="C22" s="192"/>
      <c r="D22" s="192"/>
      <c r="E22" s="192"/>
      <c r="F22" s="86" t="s">
        <v>381</v>
      </c>
      <c r="G22" s="557"/>
      <c r="H22" s="557"/>
      <c r="I22" s="558"/>
      <c r="J22" s="353"/>
    </row>
    <row r="23" spans="1:10" s="76" customFormat="1" x14ac:dyDescent="0.2">
      <c r="A23" s="1310">
        <f t="shared" si="0"/>
        <v>13</v>
      </c>
      <c r="B23" s="97" t="s">
        <v>40</v>
      </c>
      <c r="C23" s="192"/>
      <c r="D23" s="192"/>
      <c r="E23" s="192"/>
      <c r="F23" s="111"/>
      <c r="G23" s="156"/>
      <c r="H23" s="156"/>
      <c r="I23" s="296"/>
      <c r="J23" s="353"/>
    </row>
    <row r="24" spans="1:10" x14ac:dyDescent="0.2">
      <c r="A24" s="1310">
        <f t="shared" si="0"/>
        <v>14</v>
      </c>
      <c r="B24" s="107" t="s">
        <v>41</v>
      </c>
      <c r="C24" s="485"/>
      <c r="D24" s="485"/>
      <c r="E24" s="485"/>
      <c r="F24" s="112" t="s">
        <v>63</v>
      </c>
      <c r="G24" s="193">
        <f>SUM(G12:G22)</f>
        <v>211761</v>
      </c>
      <c r="H24" s="193">
        <f>SUM(H12:H22)</f>
        <v>244495</v>
      </c>
      <c r="I24" s="297">
        <f>SUM(I12:I22)</f>
        <v>456256</v>
      </c>
      <c r="J24" s="130"/>
    </row>
    <row r="25" spans="1:10" x14ac:dyDescent="0.2">
      <c r="A25" s="1310">
        <f t="shared" si="0"/>
        <v>15</v>
      </c>
      <c r="B25" s="107" t="s">
        <v>42</v>
      </c>
      <c r="C25" s="192">
        <v>0</v>
      </c>
      <c r="D25" s="192"/>
      <c r="E25" s="192">
        <f>D25+C25</f>
        <v>0</v>
      </c>
      <c r="F25" s="111"/>
      <c r="G25" s="156"/>
      <c r="H25" s="156"/>
      <c r="I25" s="296"/>
      <c r="J25" s="130"/>
    </row>
    <row r="26" spans="1:10" x14ac:dyDescent="0.2">
      <c r="A26" s="1310">
        <f t="shared" si="0"/>
        <v>16</v>
      </c>
      <c r="B26" s="70" t="s">
        <v>43</v>
      </c>
      <c r="C26" s="368"/>
      <c r="D26" s="368"/>
      <c r="E26" s="368"/>
      <c r="F26" s="87" t="s">
        <v>32</v>
      </c>
      <c r="G26" s="195"/>
      <c r="H26" s="195"/>
      <c r="I26" s="296"/>
      <c r="J26" s="130"/>
    </row>
    <row r="27" spans="1:10" x14ac:dyDescent="0.2">
      <c r="A27" s="1310">
        <f t="shared" si="0"/>
        <v>17</v>
      </c>
      <c r="B27" s="107" t="s">
        <v>44</v>
      </c>
      <c r="C27" s="152"/>
      <c r="D27" s="152"/>
      <c r="E27" s="152"/>
      <c r="F27" s="86" t="s">
        <v>232</v>
      </c>
      <c r="G27" s="156">
        <f>'felhalm. kiad.  '!H122</f>
        <v>3815</v>
      </c>
      <c r="H27" s="156">
        <f>'felhalm. kiad.  '!I122</f>
        <v>2742</v>
      </c>
      <c r="I27" s="296">
        <f>SUM(G27:H27)</f>
        <v>6557</v>
      </c>
      <c r="J27" s="130"/>
    </row>
    <row r="28" spans="1:10" x14ac:dyDescent="0.2">
      <c r="A28" s="1310">
        <f t="shared" si="0"/>
        <v>18</v>
      </c>
      <c r="B28" s="107"/>
      <c r="C28" s="152"/>
      <c r="D28" s="152"/>
      <c r="E28" s="152"/>
      <c r="F28" s="86" t="s">
        <v>29</v>
      </c>
      <c r="G28" s="156"/>
      <c r="H28" s="156"/>
      <c r="I28" s="296"/>
      <c r="J28" s="130"/>
    </row>
    <row r="29" spans="1:10" x14ac:dyDescent="0.2">
      <c r="A29" s="1310">
        <f t="shared" si="0"/>
        <v>19</v>
      </c>
      <c r="B29" s="97" t="s">
        <v>47</v>
      </c>
      <c r="C29" s="152"/>
      <c r="D29" s="152"/>
      <c r="E29" s="152"/>
      <c r="F29" s="86" t="s">
        <v>30</v>
      </c>
      <c r="G29" s="156"/>
      <c r="H29" s="156"/>
      <c r="I29" s="296"/>
      <c r="J29" s="130"/>
    </row>
    <row r="30" spans="1:10" s="76" customFormat="1" x14ac:dyDescent="0.2">
      <c r="A30" s="1310">
        <f t="shared" si="0"/>
        <v>20</v>
      </c>
      <c r="B30" s="97" t="s">
        <v>45</v>
      </c>
      <c r="C30" s="152"/>
      <c r="D30" s="152"/>
      <c r="E30" s="152"/>
      <c r="F30" s="86" t="s">
        <v>389</v>
      </c>
      <c r="G30" s="156"/>
      <c r="H30" s="156"/>
      <c r="I30" s="296"/>
      <c r="J30" s="353"/>
    </row>
    <row r="31" spans="1:10" x14ac:dyDescent="0.2">
      <c r="A31" s="1310">
        <f t="shared" si="0"/>
        <v>21</v>
      </c>
      <c r="C31" s="152"/>
      <c r="D31" s="152"/>
      <c r="E31" s="152"/>
      <c r="F31" s="86" t="s">
        <v>386</v>
      </c>
      <c r="G31" s="156"/>
      <c r="H31" s="156"/>
      <c r="I31" s="296"/>
      <c r="J31" s="130"/>
    </row>
    <row r="32" spans="1:10" s="9" customFormat="1" x14ac:dyDescent="0.2">
      <c r="A32" s="1310">
        <f t="shared" si="0"/>
        <v>22</v>
      </c>
      <c r="B32" s="114" t="s">
        <v>49</v>
      </c>
      <c r="C32" s="499">
        <f>C14+C20</f>
        <v>65728</v>
      </c>
      <c r="D32" s="499">
        <f>D14+D20</f>
        <v>84073</v>
      </c>
      <c r="E32" s="499">
        <f>E14+E20</f>
        <v>149801</v>
      </c>
      <c r="F32" s="86" t="s">
        <v>382</v>
      </c>
      <c r="G32" s="154"/>
      <c r="H32" s="154"/>
      <c r="I32" s="296"/>
      <c r="J32" s="320"/>
    </row>
    <row r="33" spans="1:10" x14ac:dyDescent="0.2">
      <c r="A33" s="1310">
        <f t="shared" si="0"/>
        <v>23</v>
      </c>
      <c r="B33" s="110" t="s">
        <v>64</v>
      </c>
      <c r="C33" s="193">
        <f>C16+C24+C25+C26+C27+C30</f>
        <v>0</v>
      </c>
      <c r="D33" s="193">
        <f t="shared" ref="D33:E33" si="1">D16+D24+D25+D26+D27+D30</f>
        <v>0</v>
      </c>
      <c r="E33" s="193">
        <f t="shared" si="1"/>
        <v>0</v>
      </c>
      <c r="F33" s="664" t="s">
        <v>65</v>
      </c>
      <c r="G33" s="193">
        <f>SUM(G27:G32)</f>
        <v>3815</v>
      </c>
      <c r="H33" s="193">
        <f>SUM(H27:H32)</f>
        <v>2742</v>
      </c>
      <c r="I33" s="297">
        <f>SUM(I27:I31)</f>
        <v>6557</v>
      </c>
      <c r="J33" s="130"/>
    </row>
    <row r="34" spans="1:10" x14ac:dyDescent="0.2">
      <c r="A34" s="1310">
        <f t="shared" si="0"/>
        <v>24</v>
      </c>
      <c r="B34" s="118" t="s">
        <v>48</v>
      </c>
      <c r="C34" s="195">
        <f>SUM(C32:C33)</f>
        <v>65728</v>
      </c>
      <c r="D34" s="195">
        <f>SUM(D32:D33)</f>
        <v>84073</v>
      </c>
      <c r="E34" s="195">
        <f>SUM(C34:D34)</f>
        <v>149801</v>
      </c>
      <c r="F34" s="119" t="s">
        <v>66</v>
      </c>
      <c r="G34" s="195">
        <f>G24+G33</f>
        <v>215576</v>
      </c>
      <c r="H34" s="195">
        <f>H24+H33</f>
        <v>247237</v>
      </c>
      <c r="I34" s="276">
        <f>I24+I33</f>
        <v>462813</v>
      </c>
      <c r="J34" s="130"/>
    </row>
    <row r="35" spans="1:10" x14ac:dyDescent="0.2">
      <c r="A35" s="1310">
        <f t="shared" si="0"/>
        <v>25</v>
      </c>
      <c r="B35" s="120"/>
      <c r="C35" s="156"/>
      <c r="D35" s="156"/>
      <c r="E35" s="156"/>
      <c r="F35" s="111"/>
      <c r="G35" s="156"/>
      <c r="H35" s="156"/>
      <c r="I35" s="296"/>
      <c r="J35" s="130"/>
    </row>
    <row r="36" spans="1:10" x14ac:dyDescent="0.2">
      <c r="A36" s="1310">
        <f t="shared" si="0"/>
        <v>26</v>
      </c>
      <c r="B36" s="120"/>
      <c r="C36" s="156"/>
      <c r="D36" s="156"/>
      <c r="E36" s="156"/>
      <c r="F36" s="112"/>
      <c r="G36" s="193"/>
      <c r="H36" s="193"/>
      <c r="I36" s="297"/>
      <c r="J36" s="130"/>
    </row>
    <row r="37" spans="1:10" s="9" customFormat="1" x14ac:dyDescent="0.2">
      <c r="A37" s="1310">
        <f t="shared" si="0"/>
        <v>27</v>
      </c>
      <c r="B37" s="120"/>
      <c r="C37" s="156"/>
      <c r="D37" s="156"/>
      <c r="E37" s="156"/>
      <c r="F37" s="111"/>
      <c r="G37" s="156"/>
      <c r="H37" s="156"/>
      <c r="I37" s="296"/>
      <c r="J37" s="320"/>
    </row>
    <row r="38" spans="1:10" s="9" customFormat="1" x14ac:dyDescent="0.2">
      <c r="A38" s="1310">
        <f t="shared" si="0"/>
        <v>28</v>
      </c>
      <c r="B38" s="78" t="s">
        <v>50</v>
      </c>
      <c r="C38" s="368"/>
      <c r="D38" s="368"/>
      <c r="E38" s="368"/>
      <c r="F38" s="87" t="s">
        <v>31</v>
      </c>
      <c r="G38" s="195"/>
      <c r="H38" s="195"/>
      <c r="I38" s="276"/>
      <c r="J38" s="320"/>
    </row>
    <row r="39" spans="1:10" s="9" customFormat="1" x14ac:dyDescent="0.2">
      <c r="A39" s="1310">
        <f t="shared" si="0"/>
        <v>29</v>
      </c>
      <c r="B39" s="83" t="s">
        <v>598</v>
      </c>
      <c r="C39" s="368"/>
      <c r="D39" s="368"/>
      <c r="E39" s="368"/>
      <c r="F39" s="121" t="s">
        <v>4</v>
      </c>
      <c r="G39" s="912"/>
      <c r="H39" s="913"/>
      <c r="I39" s="914"/>
      <c r="J39" s="320"/>
    </row>
    <row r="40" spans="1:10" s="9" customFormat="1" x14ac:dyDescent="0.2">
      <c r="A40" s="1310">
        <f t="shared" si="0"/>
        <v>30</v>
      </c>
      <c r="B40" s="70" t="s">
        <v>702</v>
      </c>
      <c r="C40" s="368"/>
      <c r="D40" s="368"/>
      <c r="E40" s="368"/>
      <c r="F40" s="329" t="s">
        <v>3</v>
      </c>
      <c r="G40" s="672"/>
      <c r="H40" s="672"/>
      <c r="I40" s="673"/>
      <c r="J40" s="320"/>
    </row>
    <row r="41" spans="1:10" x14ac:dyDescent="0.2">
      <c r="A41" s="1310">
        <f t="shared" si="0"/>
        <v>31</v>
      </c>
      <c r="B41" s="72" t="s">
        <v>600</v>
      </c>
      <c r="C41" s="490"/>
      <c r="D41" s="490"/>
      <c r="E41" s="490"/>
      <c r="F41" s="86" t="s">
        <v>5</v>
      </c>
      <c r="G41" s="672"/>
      <c r="H41" s="672"/>
      <c r="I41" s="673"/>
      <c r="J41" s="130"/>
    </row>
    <row r="42" spans="1:10" x14ac:dyDescent="0.2">
      <c r="A42" s="1310">
        <f t="shared" si="0"/>
        <v>32</v>
      </c>
      <c r="B42" s="72" t="s">
        <v>189</v>
      </c>
      <c r="C42" s="152"/>
      <c r="D42" s="152"/>
      <c r="E42" s="152"/>
      <c r="F42" s="86" t="s">
        <v>6</v>
      </c>
      <c r="G42" s="912"/>
      <c r="H42" s="912"/>
      <c r="I42" s="673"/>
      <c r="J42" s="130"/>
    </row>
    <row r="43" spans="1:10" x14ac:dyDescent="0.2">
      <c r="A43" s="1310">
        <f t="shared" si="0"/>
        <v>33</v>
      </c>
      <c r="B43" s="327" t="s">
        <v>190</v>
      </c>
      <c r="C43" s="152">
        <v>16338</v>
      </c>
      <c r="D43" s="152"/>
      <c r="E43" s="152">
        <f>C43+D43</f>
        <v>16338</v>
      </c>
      <c r="F43" s="86" t="s">
        <v>7</v>
      </c>
      <c r="G43" s="912"/>
      <c r="H43" s="912"/>
      <c r="I43" s="673"/>
      <c r="J43" s="130"/>
    </row>
    <row r="44" spans="1:10" x14ac:dyDescent="0.2">
      <c r="A44" s="1310">
        <f t="shared" si="0"/>
        <v>34</v>
      </c>
      <c r="B44" s="327" t="s">
        <v>699</v>
      </c>
      <c r="C44" s="152"/>
      <c r="D44" s="152"/>
      <c r="E44" s="152"/>
      <c r="F44" s="86"/>
      <c r="G44" s="912"/>
      <c r="H44" s="912"/>
      <c r="I44" s="673"/>
      <c r="J44" s="130"/>
    </row>
    <row r="45" spans="1:10" x14ac:dyDescent="0.2">
      <c r="A45" s="1310">
        <f t="shared" si="0"/>
        <v>35</v>
      </c>
      <c r="B45" s="73" t="s">
        <v>601</v>
      </c>
      <c r="C45" s="152"/>
      <c r="D45" s="152"/>
      <c r="E45" s="152"/>
      <c r="F45" s="86" t="s">
        <v>8</v>
      </c>
      <c r="G45" s="672"/>
      <c r="H45" s="672"/>
      <c r="I45" s="558"/>
      <c r="J45" s="130"/>
    </row>
    <row r="46" spans="1:10" x14ac:dyDescent="0.2">
      <c r="A46" s="1310">
        <f t="shared" si="0"/>
        <v>36</v>
      </c>
      <c r="B46" s="73" t="s">
        <v>602</v>
      </c>
      <c r="C46" s="368"/>
      <c r="D46" s="368"/>
      <c r="E46" s="368"/>
      <c r="F46" s="86" t="s">
        <v>9</v>
      </c>
      <c r="G46" s="672"/>
      <c r="H46" s="672"/>
      <c r="I46" s="558"/>
      <c r="J46" s="130"/>
    </row>
    <row r="47" spans="1:10" x14ac:dyDescent="0.2">
      <c r="A47" s="1310">
        <f t="shared" si="0"/>
        <v>37</v>
      </c>
      <c r="B47" s="72" t="s">
        <v>193</v>
      </c>
      <c r="C47" s="152"/>
      <c r="D47" s="152"/>
      <c r="E47" s="152"/>
      <c r="F47" s="86" t="s">
        <v>10</v>
      </c>
      <c r="G47" s="557"/>
      <c r="H47" s="557"/>
      <c r="I47" s="558"/>
      <c r="J47" s="130"/>
    </row>
    <row r="48" spans="1:10" x14ac:dyDescent="0.2">
      <c r="A48" s="1310">
        <f t="shared" si="0"/>
        <v>38</v>
      </c>
      <c r="B48" s="327" t="s">
        <v>194</v>
      </c>
      <c r="C48" s="152">
        <f>G24-(C32+C43)</f>
        <v>129695</v>
      </c>
      <c r="D48" s="152">
        <f t="shared" ref="D48:E48" si="2">H24-(D32+D43)</f>
        <v>160422</v>
      </c>
      <c r="E48" s="152">
        <f t="shared" si="2"/>
        <v>290117</v>
      </c>
      <c r="F48" s="86" t="s">
        <v>11</v>
      </c>
      <c r="G48" s="557"/>
      <c r="H48" s="557"/>
      <c r="I48" s="558"/>
      <c r="J48" s="130"/>
    </row>
    <row r="49" spans="1:10" x14ac:dyDescent="0.2">
      <c r="A49" s="1310">
        <f t="shared" si="0"/>
        <v>39</v>
      </c>
      <c r="B49" s="327" t="s">
        <v>195</v>
      </c>
      <c r="C49" s="152">
        <f>G33-C33</f>
        <v>3815</v>
      </c>
      <c r="D49" s="152">
        <f t="shared" ref="D49:E49" si="3">H33-D33</f>
        <v>2742</v>
      </c>
      <c r="E49" s="152">
        <f t="shared" si="3"/>
        <v>6557</v>
      </c>
      <c r="F49" s="86" t="s">
        <v>12</v>
      </c>
      <c r="G49" s="557"/>
      <c r="H49" s="557"/>
      <c r="I49" s="558"/>
      <c r="J49" s="130"/>
    </row>
    <row r="50" spans="1:10" x14ac:dyDescent="0.2">
      <c r="A50" s="1310">
        <f t="shared" si="0"/>
        <v>40</v>
      </c>
      <c r="B50" s="72" t="s">
        <v>1</v>
      </c>
      <c r="C50" s="152"/>
      <c r="D50" s="152"/>
      <c r="E50" s="295"/>
      <c r="F50" s="86" t="s">
        <v>13</v>
      </c>
      <c r="G50" s="557"/>
      <c r="H50" s="557"/>
      <c r="I50" s="558"/>
      <c r="J50" s="130"/>
    </row>
    <row r="51" spans="1:10" x14ac:dyDescent="0.2">
      <c r="A51" s="1310">
        <f t="shared" si="0"/>
        <v>41</v>
      </c>
      <c r="B51" s="72"/>
      <c r="C51" s="152"/>
      <c r="D51" s="152"/>
      <c r="E51" s="295"/>
      <c r="F51" s="86" t="s">
        <v>14</v>
      </c>
      <c r="G51" s="557"/>
      <c r="H51" s="557"/>
      <c r="I51" s="558"/>
      <c r="J51" s="130"/>
    </row>
    <row r="52" spans="1:10" x14ac:dyDescent="0.2">
      <c r="A52" s="1310">
        <f t="shared" si="0"/>
        <v>42</v>
      </c>
      <c r="B52" s="72"/>
      <c r="C52" s="152"/>
      <c r="D52" s="152"/>
      <c r="E52" s="295"/>
      <c r="F52" s="86" t="s">
        <v>15</v>
      </c>
      <c r="G52" s="557"/>
      <c r="H52" s="557"/>
      <c r="I52" s="558"/>
      <c r="J52" s="130"/>
    </row>
    <row r="53" spans="1:10" ht="12" thickBot="1" x14ac:dyDescent="0.25">
      <c r="A53" s="1312">
        <f t="shared" si="0"/>
        <v>43</v>
      </c>
      <c r="B53" s="118" t="s">
        <v>390</v>
      </c>
      <c r="C53" s="368">
        <f>SUM(C39:C51)</f>
        <v>149848</v>
      </c>
      <c r="D53" s="368">
        <f>SUM(D39:D51)</f>
        <v>163164</v>
      </c>
      <c r="E53" s="323">
        <f>SUM(E39:E51)</f>
        <v>313012</v>
      </c>
      <c r="F53" s="87" t="s">
        <v>383</v>
      </c>
      <c r="G53" s="195">
        <f>SUM(G39:G52)</f>
        <v>0</v>
      </c>
      <c r="H53" s="195">
        <f>SUM(H39:H52)</f>
        <v>0</v>
      </c>
      <c r="I53" s="276">
        <f>SUM(I39:I52)</f>
        <v>0</v>
      </c>
      <c r="J53" s="130"/>
    </row>
    <row r="54" spans="1:10" ht="12" thickBot="1" x14ac:dyDescent="0.25">
      <c r="A54" s="580">
        <f t="shared" si="0"/>
        <v>44</v>
      </c>
      <c r="B54" s="317" t="s">
        <v>385</v>
      </c>
      <c r="C54" s="564">
        <f>C34+C53</f>
        <v>215576</v>
      </c>
      <c r="D54" s="162">
        <f>D34+D53</f>
        <v>247237</v>
      </c>
      <c r="E54" s="452">
        <f>E34+E53</f>
        <v>462813</v>
      </c>
      <c r="F54" s="317" t="s">
        <v>384</v>
      </c>
      <c r="G54" s="565">
        <f>G34+G53</f>
        <v>215576</v>
      </c>
      <c r="H54" s="577">
        <f>H34+H53</f>
        <v>247237</v>
      </c>
      <c r="I54" s="530">
        <f>I34+I53</f>
        <v>462813</v>
      </c>
      <c r="J54" s="155"/>
    </row>
    <row r="55" spans="1:10" x14ac:dyDescent="0.2">
      <c r="B55" s="123"/>
      <c r="C55" s="122"/>
      <c r="D55" s="122"/>
      <c r="E55" s="122"/>
      <c r="F55" s="122"/>
      <c r="G55" s="122"/>
      <c r="H55" s="129"/>
      <c r="I55" s="129"/>
      <c r="J55" s="8"/>
    </row>
    <row r="56" spans="1:10" x14ac:dyDescent="0.2">
      <c r="J56" s="8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97" customWidth="1"/>
    <col min="2" max="2" width="43.5703125" style="97" customWidth="1"/>
    <col min="3" max="3" width="10.140625" style="98" customWidth="1"/>
    <col min="4" max="4" width="11.140625" style="98" customWidth="1"/>
    <col min="5" max="5" width="11.28515625" style="98" customWidth="1"/>
    <col min="6" max="6" width="32.42578125" style="98" customWidth="1"/>
    <col min="7" max="7" width="11.5703125" style="98" customWidth="1"/>
    <col min="8" max="8" width="14.7109375" style="98" customWidth="1"/>
    <col min="9" max="9" width="14.5703125" style="98" customWidth="1"/>
    <col min="10" max="25" width="9.140625" style="97"/>
    <col min="26" max="16384" width="9.140625" style="8"/>
  </cols>
  <sheetData>
    <row r="1" spans="1:25" ht="12.75" customHeight="1" x14ac:dyDescent="0.2">
      <c r="B1" s="1431" t="s">
        <v>1276</v>
      </c>
      <c r="C1" s="1431"/>
      <c r="D1" s="1431"/>
      <c r="E1" s="1431"/>
      <c r="F1" s="1431"/>
      <c r="G1" s="1431"/>
      <c r="H1" s="1431"/>
      <c r="I1" s="1431"/>
      <c r="J1" s="1431"/>
    </row>
    <row r="2" spans="1:25" x14ac:dyDescent="0.2">
      <c r="B2" s="341"/>
      <c r="I2" s="99"/>
    </row>
    <row r="3" spans="1:25" s="74" customFormat="1" x14ac:dyDescent="0.2">
      <c r="A3" s="100"/>
      <c r="B3" s="1435" t="s">
        <v>51</v>
      </c>
      <c r="C3" s="1435"/>
      <c r="D3" s="1435"/>
      <c r="E3" s="1435"/>
      <c r="F3" s="1435"/>
      <c r="G3" s="1435"/>
      <c r="H3" s="1435"/>
      <c r="I3" s="1435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</row>
    <row r="4" spans="1:25" s="74" customFormat="1" x14ac:dyDescent="0.2">
      <c r="A4" s="100"/>
      <c r="B4" s="1435" t="s">
        <v>1234</v>
      </c>
      <c r="C4" s="1435"/>
      <c r="D4" s="1435"/>
      <c r="E4" s="1435"/>
      <c r="F4" s="1435"/>
      <c r="G4" s="1435"/>
      <c r="H4" s="1435"/>
      <c r="I4" s="1435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</row>
    <row r="5" spans="1:25" s="74" customFormat="1" ht="12.75" customHeight="1" x14ac:dyDescent="0.2">
      <c r="A5" s="1450" t="s">
        <v>249</v>
      </c>
      <c r="B5" s="1450"/>
      <c r="C5" s="1450"/>
      <c r="D5" s="1450"/>
      <c r="E5" s="1450"/>
      <c r="F5" s="1450"/>
      <c r="G5" s="1450"/>
      <c r="H5" s="1450"/>
      <c r="I5" s="145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</row>
    <row r="6" spans="1:25" s="74" customFormat="1" ht="12.75" customHeight="1" x14ac:dyDescent="0.2">
      <c r="A6" s="1451" t="s">
        <v>53</v>
      </c>
      <c r="B6" s="1452" t="s">
        <v>54</v>
      </c>
      <c r="C6" s="1453" t="s">
        <v>55</v>
      </c>
      <c r="D6" s="1453"/>
      <c r="E6" s="1454"/>
      <c r="F6" s="1455" t="s">
        <v>56</v>
      </c>
      <c r="G6" s="1456" t="s">
        <v>57</v>
      </c>
      <c r="H6" s="1457"/>
      <c r="I6" s="1458"/>
      <c r="J6" s="100"/>
      <c r="K6" s="100"/>
      <c r="L6" s="100"/>
      <c r="M6" s="100"/>
      <c r="N6" s="100"/>
      <c r="O6" s="100"/>
      <c r="P6" s="100"/>
      <c r="Q6" s="100"/>
      <c r="R6" s="100"/>
      <c r="S6" s="100"/>
    </row>
    <row r="7" spans="1:25" s="74" customFormat="1" ht="12.75" customHeight="1" x14ac:dyDescent="0.2">
      <c r="A7" s="1451"/>
      <c r="B7" s="1452"/>
      <c r="C7" s="1447" t="s">
        <v>1012</v>
      </c>
      <c r="D7" s="1447"/>
      <c r="E7" s="1448"/>
      <c r="F7" s="1455"/>
      <c r="G7" s="1447" t="s">
        <v>1012</v>
      </c>
      <c r="H7" s="1447"/>
      <c r="I7" s="1449"/>
      <c r="J7" s="100"/>
      <c r="K7" s="100"/>
      <c r="L7" s="100"/>
      <c r="M7" s="100"/>
      <c r="N7" s="100"/>
      <c r="O7" s="100"/>
      <c r="P7" s="100"/>
      <c r="Q7" s="100"/>
      <c r="R7" s="100"/>
      <c r="S7" s="100"/>
    </row>
    <row r="8" spans="1:25" s="75" customFormat="1" ht="36.6" customHeight="1" x14ac:dyDescent="0.2">
      <c r="A8" s="1451"/>
      <c r="B8" s="492" t="s">
        <v>58</v>
      </c>
      <c r="C8" s="493" t="s">
        <v>59</v>
      </c>
      <c r="D8" s="493" t="s">
        <v>60</v>
      </c>
      <c r="E8" s="494" t="s">
        <v>61</v>
      </c>
      <c r="F8" s="495" t="s">
        <v>62</v>
      </c>
      <c r="G8" s="191" t="s">
        <v>59</v>
      </c>
      <c r="H8" s="191" t="s">
        <v>60</v>
      </c>
      <c r="I8" s="887" t="s">
        <v>61</v>
      </c>
      <c r="J8" s="886"/>
      <c r="K8" s="127"/>
      <c r="L8" s="127"/>
      <c r="M8" s="127"/>
      <c r="N8" s="127"/>
      <c r="O8" s="127"/>
      <c r="P8" s="127"/>
      <c r="Q8" s="127"/>
      <c r="R8" s="127"/>
      <c r="S8" s="127"/>
    </row>
    <row r="9" spans="1:25" ht="11.45" customHeight="1" x14ac:dyDescent="0.2">
      <c r="A9" s="1313">
        <v>1</v>
      </c>
      <c r="B9" s="496" t="s">
        <v>22</v>
      </c>
      <c r="C9" s="497"/>
      <c r="D9" s="497"/>
      <c r="E9" s="497"/>
      <c r="F9" s="498" t="s">
        <v>23</v>
      </c>
      <c r="G9" s="196"/>
      <c r="H9" s="196"/>
      <c r="I9" s="293"/>
      <c r="J9" s="124"/>
      <c r="T9" s="8"/>
      <c r="U9" s="8"/>
      <c r="V9" s="8"/>
      <c r="W9" s="8"/>
      <c r="X9" s="8"/>
      <c r="Y9" s="8"/>
    </row>
    <row r="10" spans="1:25" x14ac:dyDescent="0.2">
      <c r="A10" s="1314">
        <f>A9+1</f>
        <v>2</v>
      </c>
      <c r="B10" s="40" t="s">
        <v>33</v>
      </c>
      <c r="C10" s="158"/>
      <c r="D10" s="158"/>
      <c r="E10" s="152">
        <f>SUM(C10:D10)</f>
        <v>0</v>
      </c>
      <c r="F10" s="314" t="s">
        <v>24</v>
      </c>
      <c r="G10" s="152">
        <f>Össz.önkor.mérleg.!G10</f>
        <v>616039</v>
      </c>
      <c r="H10" s="152">
        <f>Össz.önkor.mérleg.!H10</f>
        <v>275562</v>
      </c>
      <c r="I10" s="295">
        <f>Össz.önkor.mérleg.!I10</f>
        <v>891601</v>
      </c>
      <c r="J10" s="124"/>
      <c r="T10" s="8"/>
      <c r="U10" s="8"/>
      <c r="V10" s="8"/>
      <c r="W10" s="8"/>
      <c r="X10" s="8"/>
      <c r="Y10" s="8"/>
    </row>
    <row r="11" spans="1:25" x14ac:dyDescent="0.2">
      <c r="A11" s="1314">
        <f t="shared" ref="A11:A46" si="0">A10+1</f>
        <v>3</v>
      </c>
      <c r="B11" s="40" t="s">
        <v>34</v>
      </c>
      <c r="C11" s="158">
        <f>Össz.önkor.mérleg.!C11</f>
        <v>604675</v>
      </c>
      <c r="D11" s="158">
        <f>Össz.önkor.mérleg.!D11</f>
        <v>105325</v>
      </c>
      <c r="E11" s="158">
        <f>Össz.önkor.mérleg.!E11</f>
        <v>710000</v>
      </c>
      <c r="F11" s="314" t="s">
        <v>25</v>
      </c>
      <c r="G11" s="152">
        <f>Össz.önkor.mérleg.!G11</f>
        <v>105656</v>
      </c>
      <c r="H11" s="152">
        <f>Össz.önkor.mérleg.!H11</f>
        <v>56914</v>
      </c>
      <c r="I11" s="295">
        <f>Össz.önkor.mérleg.!I11</f>
        <v>162570</v>
      </c>
      <c r="J11" s="124"/>
      <c r="T11" s="8"/>
      <c r="U11" s="8"/>
      <c r="V11" s="8"/>
      <c r="W11" s="8"/>
      <c r="X11" s="8"/>
      <c r="Y11" s="8"/>
    </row>
    <row r="12" spans="1:25" x14ac:dyDescent="0.2">
      <c r="A12" s="1314">
        <f t="shared" si="0"/>
        <v>4</v>
      </c>
      <c r="B12" s="40" t="s">
        <v>686</v>
      </c>
      <c r="C12" s="158">
        <f>Össz.önkor.mérleg.!C12</f>
        <v>0</v>
      </c>
      <c r="D12" s="158">
        <f>Össz.önkor.mérleg.!D12</f>
        <v>0</v>
      </c>
      <c r="E12" s="158">
        <f>Össz.önkor.mérleg.!E12</f>
        <v>0</v>
      </c>
      <c r="F12" s="314" t="s">
        <v>27</v>
      </c>
      <c r="G12" s="152">
        <f>Össz.önkor.mérleg.!G12</f>
        <v>898946</v>
      </c>
      <c r="H12" s="152">
        <f>Össz.önkor.mérleg.!H12</f>
        <v>386698</v>
      </c>
      <c r="I12" s="295">
        <f>Össz.önkor.mérleg.!I12</f>
        <v>1285644</v>
      </c>
      <c r="J12" s="124"/>
      <c r="T12" s="8"/>
      <c r="U12" s="8"/>
      <c r="V12" s="8"/>
      <c r="W12" s="8"/>
      <c r="X12" s="8"/>
      <c r="Y12" s="8"/>
    </row>
    <row r="13" spans="1:25" ht="12" customHeight="1" x14ac:dyDescent="0.2">
      <c r="A13" s="1314">
        <f t="shared" si="0"/>
        <v>5</v>
      </c>
      <c r="B13" s="40" t="s">
        <v>1208</v>
      </c>
      <c r="C13" s="158">
        <f>Össz.önkor.mérleg.!C13</f>
        <v>91459</v>
      </c>
      <c r="D13" s="158">
        <f>Össz.önkor.mérleg.!D13</f>
        <v>3378</v>
      </c>
      <c r="E13" s="158">
        <f>Össz.önkor.mérleg.!E13</f>
        <v>94837</v>
      </c>
      <c r="F13" s="314"/>
      <c r="G13" s="152"/>
      <c r="H13" s="158"/>
      <c r="I13" s="294"/>
      <c r="J13" s="124"/>
      <c r="T13" s="8"/>
      <c r="U13" s="8"/>
      <c r="V13" s="8"/>
      <c r="W13" s="8"/>
      <c r="X13" s="8"/>
      <c r="Y13" s="8"/>
    </row>
    <row r="14" spans="1:25" x14ac:dyDescent="0.2">
      <c r="A14" s="1314">
        <f t="shared" si="0"/>
        <v>6</v>
      </c>
      <c r="B14" s="40" t="s">
        <v>36</v>
      </c>
      <c r="C14" s="158">
        <f>Össz.önkor.mérleg.!C17</f>
        <v>269829</v>
      </c>
      <c r="D14" s="158">
        <f>Össz.önkor.mérleg.!D17</f>
        <v>506800</v>
      </c>
      <c r="E14" s="158">
        <f>Össz.önkor.mérleg.!E17</f>
        <v>776629</v>
      </c>
      <c r="F14" s="314" t="s">
        <v>26</v>
      </c>
      <c r="G14" s="152">
        <f>Össz.önkor.mérleg.!G14</f>
        <v>2300</v>
      </c>
      <c r="H14" s="152">
        <f>Össz.önkor.mérleg.!H14</f>
        <v>14009</v>
      </c>
      <c r="I14" s="295">
        <f>Össz.önkor.mérleg.!I14</f>
        <v>16309</v>
      </c>
      <c r="J14" s="124"/>
      <c r="T14" s="8"/>
      <c r="U14" s="8"/>
      <c r="V14" s="8"/>
      <c r="W14" s="8"/>
      <c r="X14" s="8"/>
      <c r="Y14" s="8"/>
    </row>
    <row r="15" spans="1:25" x14ac:dyDescent="0.2">
      <c r="A15" s="1314">
        <f t="shared" si="0"/>
        <v>7</v>
      </c>
      <c r="B15" s="40"/>
      <c r="C15" s="158"/>
      <c r="D15" s="158"/>
      <c r="E15" s="152"/>
      <c r="F15" s="314" t="s">
        <v>28</v>
      </c>
      <c r="G15" s="152"/>
      <c r="H15" s="156"/>
      <c r="I15" s="294"/>
      <c r="J15" s="124"/>
      <c r="T15" s="8"/>
      <c r="U15" s="8"/>
      <c r="V15" s="8"/>
      <c r="W15" s="8"/>
      <c r="X15" s="8"/>
      <c r="Y15" s="8"/>
    </row>
    <row r="16" spans="1:25" x14ac:dyDescent="0.2">
      <c r="A16" s="1314">
        <f t="shared" si="0"/>
        <v>8</v>
      </c>
      <c r="B16" s="39" t="s">
        <v>38</v>
      </c>
      <c r="C16" s="192">
        <f>Össz.önkor.mérleg.!C20</f>
        <v>152907</v>
      </c>
      <c r="D16" s="192">
        <f>Össz.önkor.mérleg.!D20</f>
        <v>222707</v>
      </c>
      <c r="E16" s="192">
        <f>Össz.önkor.mérleg.!E20</f>
        <v>375614</v>
      </c>
      <c r="F16" s="314" t="s">
        <v>388</v>
      </c>
      <c r="G16" s="152">
        <f>Össz.önkor.mérleg.!G17</f>
        <v>1751</v>
      </c>
      <c r="H16" s="152">
        <f>Össz.önkor.mérleg.!H17</f>
        <v>57802</v>
      </c>
      <c r="I16" s="295">
        <f>Össz.önkor.mérleg.!I17</f>
        <v>59553</v>
      </c>
      <c r="J16" s="124"/>
      <c r="T16" s="8"/>
      <c r="U16" s="8"/>
      <c r="V16" s="8"/>
      <c r="W16" s="8"/>
      <c r="X16" s="8"/>
      <c r="Y16" s="8"/>
    </row>
    <row r="17" spans="1:25" x14ac:dyDescent="0.2">
      <c r="A17" s="1314">
        <f t="shared" si="0"/>
        <v>9</v>
      </c>
      <c r="B17" s="471" t="s">
        <v>37</v>
      </c>
      <c r="C17" s="192"/>
      <c r="D17" s="192"/>
      <c r="E17" s="192"/>
      <c r="F17" s="314" t="s">
        <v>387</v>
      </c>
      <c r="G17" s="152">
        <f>Össz.önkor.mérleg.!G18</f>
        <v>41926</v>
      </c>
      <c r="H17" s="152">
        <f>Össz.önkor.mérleg.!H18</f>
        <v>85635</v>
      </c>
      <c r="I17" s="295">
        <f>Össz.önkor.mérleg.!I18</f>
        <v>127561</v>
      </c>
      <c r="J17" s="124"/>
      <c r="T17" s="8"/>
      <c r="U17" s="8"/>
      <c r="V17" s="8"/>
      <c r="W17" s="8"/>
      <c r="X17" s="8"/>
      <c r="Y17" s="8"/>
    </row>
    <row r="18" spans="1:25" x14ac:dyDescent="0.2">
      <c r="A18" s="1314">
        <f t="shared" si="0"/>
        <v>10</v>
      </c>
      <c r="B18" s="471"/>
      <c r="C18" s="192"/>
      <c r="D18" s="192"/>
      <c r="E18" s="192"/>
      <c r="F18" s="314" t="s">
        <v>173</v>
      </c>
      <c r="G18" s="152">
        <f>Össz.önkor.mérleg.!G19</f>
        <v>139055</v>
      </c>
      <c r="H18" s="152">
        <f>Össz.önkor.mérleg.!H19</f>
        <v>0</v>
      </c>
      <c r="I18" s="152">
        <f>Össz.önkor.mérleg.!I19</f>
        <v>139055</v>
      </c>
      <c r="J18" s="124"/>
      <c r="T18" s="8"/>
      <c r="U18" s="8"/>
      <c r="V18" s="8"/>
      <c r="W18" s="8"/>
      <c r="X18" s="8"/>
      <c r="Y18" s="8"/>
    </row>
    <row r="19" spans="1:25" x14ac:dyDescent="0.2">
      <c r="A19" s="1314">
        <f t="shared" si="0"/>
        <v>11</v>
      </c>
      <c r="B19" s="39" t="s">
        <v>778</v>
      </c>
      <c r="C19" s="158">
        <f>Össz.önkor.mérleg.!C29</f>
        <v>0</v>
      </c>
      <c r="D19" s="158">
        <f>Össz.önkor.mérleg.!D29</f>
        <v>11347</v>
      </c>
      <c r="E19" s="158">
        <f>Össz.önkor.mérleg.!E29</f>
        <v>11347</v>
      </c>
      <c r="F19" s="314" t="s">
        <v>380</v>
      </c>
      <c r="G19" s="152">
        <f>Össz.önkor.mérleg.!G20</f>
        <v>136708</v>
      </c>
      <c r="H19" s="152">
        <f>Össz.önkor.mérleg.!H20</f>
        <v>15765</v>
      </c>
      <c r="I19" s="295">
        <f>Össz.önkor.mérleg.!I20</f>
        <v>152473</v>
      </c>
      <c r="J19" s="124"/>
      <c r="T19" s="8"/>
      <c r="U19" s="8"/>
      <c r="V19" s="8"/>
      <c r="W19" s="8"/>
      <c r="X19" s="8"/>
      <c r="Y19" s="8"/>
    </row>
    <row r="20" spans="1:25" x14ac:dyDescent="0.2">
      <c r="A20" s="1314">
        <f t="shared" si="0"/>
        <v>12</v>
      </c>
      <c r="B20" s="8"/>
      <c r="C20" s="192"/>
      <c r="D20" s="192"/>
      <c r="E20" s="192"/>
      <c r="F20" s="314" t="s">
        <v>381</v>
      </c>
      <c r="G20" s="152">
        <f>Össz.önkor.mérleg.!G21</f>
        <v>120725</v>
      </c>
      <c r="H20" s="152">
        <f>Össz.önkor.mérleg.!H21</f>
        <v>7261</v>
      </c>
      <c r="I20" s="295">
        <f>Össz.önkor.mérleg.!I21</f>
        <v>127986</v>
      </c>
      <c r="J20" s="124"/>
      <c r="T20" s="8"/>
      <c r="U20" s="8"/>
      <c r="V20" s="8"/>
      <c r="W20" s="8"/>
      <c r="X20" s="8"/>
      <c r="Y20" s="8"/>
    </row>
    <row r="21" spans="1:25" x14ac:dyDescent="0.2">
      <c r="A21" s="1314">
        <f t="shared" si="0"/>
        <v>13</v>
      </c>
      <c r="B21" s="8"/>
      <c r="C21" s="192"/>
      <c r="D21" s="192"/>
      <c r="E21" s="192"/>
      <c r="F21" s="314"/>
      <c r="G21" s="152"/>
      <c r="H21" s="156"/>
      <c r="I21" s="294"/>
      <c r="J21" s="124"/>
      <c r="T21" s="8"/>
      <c r="U21" s="8"/>
      <c r="V21" s="8"/>
      <c r="W21" s="8"/>
      <c r="X21" s="8"/>
      <c r="Y21" s="8"/>
    </row>
    <row r="22" spans="1:25" s="76" customFormat="1" x14ac:dyDescent="0.2">
      <c r="A22" s="1314">
        <f t="shared" si="0"/>
        <v>14</v>
      </c>
      <c r="B22" s="10" t="s">
        <v>49</v>
      </c>
      <c r="C22" s="499">
        <f>SUM(C11:C20)</f>
        <v>1118870</v>
      </c>
      <c r="D22" s="499">
        <f>SUM(D11:D20)</f>
        <v>849557</v>
      </c>
      <c r="E22" s="499">
        <f>SUM(E11:E20)</f>
        <v>1968427</v>
      </c>
      <c r="F22" s="486" t="s">
        <v>63</v>
      </c>
      <c r="G22" s="193">
        <f>SUM(G10:G21)</f>
        <v>2063106</v>
      </c>
      <c r="H22" s="193">
        <f>SUM(H10:H21)</f>
        <v>899646</v>
      </c>
      <c r="I22" s="297">
        <f>SUM(I10:I21)</f>
        <v>2962752</v>
      </c>
      <c r="J22" s="326"/>
      <c r="K22" s="128"/>
      <c r="L22" s="128"/>
      <c r="M22" s="128"/>
      <c r="N22" s="128"/>
      <c r="O22" s="128"/>
      <c r="P22" s="128"/>
      <c r="Q22" s="128"/>
      <c r="R22" s="128"/>
      <c r="S22" s="128"/>
    </row>
    <row r="23" spans="1:25" s="76" customFormat="1" x14ac:dyDescent="0.2">
      <c r="A23" s="1314">
        <f t="shared" si="0"/>
        <v>15</v>
      </c>
      <c r="B23" s="8"/>
      <c r="C23" s="192"/>
      <c r="D23" s="192"/>
      <c r="E23" s="192"/>
      <c r="F23" s="350"/>
      <c r="G23" s="156"/>
      <c r="H23" s="156"/>
      <c r="I23" s="296"/>
      <c r="J23" s="326"/>
      <c r="K23" s="128"/>
      <c r="L23" s="128"/>
      <c r="M23" s="128"/>
      <c r="N23" s="128"/>
      <c r="O23" s="128"/>
      <c r="P23" s="128"/>
      <c r="Q23" s="128"/>
      <c r="R23" s="128"/>
      <c r="S23" s="128"/>
    </row>
    <row r="24" spans="1:25" x14ac:dyDescent="0.2">
      <c r="A24" s="1314">
        <f t="shared" si="0"/>
        <v>16</v>
      </c>
      <c r="B24" s="500" t="s">
        <v>48</v>
      </c>
      <c r="C24" s="485">
        <f>SUM(C22:C23)</f>
        <v>1118870</v>
      </c>
      <c r="D24" s="485">
        <f>SUM(D22:D23)</f>
        <v>849557</v>
      </c>
      <c r="E24" s="485">
        <f>SUM(E22:E23)</f>
        <v>1968427</v>
      </c>
      <c r="F24" s="488" t="s">
        <v>66</v>
      </c>
      <c r="G24" s="129">
        <f>SUM(G22:G23)</f>
        <v>2063106</v>
      </c>
      <c r="H24" s="129">
        <f>SUM(H22:H23)</f>
        <v>899646</v>
      </c>
      <c r="I24" s="276">
        <f>SUM(I22:I23)</f>
        <v>2962752</v>
      </c>
      <c r="J24" s="124"/>
      <c r="T24" s="8"/>
      <c r="U24" s="8"/>
      <c r="V24" s="8"/>
      <c r="W24" s="8"/>
      <c r="X24" s="8"/>
      <c r="Y24" s="8"/>
    </row>
    <row r="25" spans="1:25" ht="12" thickBot="1" x14ac:dyDescent="0.25">
      <c r="A25" s="1315">
        <f t="shared" si="0"/>
        <v>17</v>
      </c>
      <c r="B25" s="473"/>
      <c r="C25" s="586"/>
      <c r="D25" s="586"/>
      <c r="E25" s="586"/>
      <c r="F25" s="350"/>
      <c r="G25" s="156"/>
      <c r="H25" s="156"/>
      <c r="I25" s="296"/>
      <c r="J25" s="124"/>
      <c r="T25" s="8"/>
      <c r="U25" s="8"/>
      <c r="V25" s="8"/>
      <c r="W25" s="8"/>
      <c r="X25" s="8"/>
      <c r="Y25" s="8"/>
    </row>
    <row r="26" spans="1:25" ht="12" thickBot="1" x14ac:dyDescent="0.25">
      <c r="A26" s="1315">
        <f t="shared" si="0"/>
        <v>18</v>
      </c>
      <c r="B26" s="607" t="s">
        <v>550</v>
      </c>
      <c r="C26" s="605">
        <f>C24-G24</f>
        <v>-944236</v>
      </c>
      <c r="D26" s="605">
        <f t="shared" ref="D26:E26" si="1">D24-H24</f>
        <v>-50089</v>
      </c>
      <c r="E26" s="606">
        <f t="shared" si="1"/>
        <v>-994325</v>
      </c>
      <c r="F26" s="368"/>
      <c r="G26" s="195"/>
      <c r="H26" s="195"/>
      <c r="I26" s="296"/>
      <c r="J26" s="124"/>
      <c r="T26" s="8"/>
      <c r="U26" s="8"/>
      <c r="V26" s="8"/>
      <c r="W26" s="8"/>
      <c r="X26" s="8"/>
      <c r="Y26" s="8"/>
    </row>
    <row r="27" spans="1:25" x14ac:dyDescent="0.2">
      <c r="A27" s="1315">
        <f t="shared" si="0"/>
        <v>19</v>
      </c>
      <c r="B27" s="865" t="s">
        <v>1209</v>
      </c>
      <c r="C27" s="368"/>
      <c r="D27" s="368">
        <f>-'felhalm. mérleg'!D29</f>
        <v>-51660</v>
      </c>
      <c r="E27" s="368">
        <f>C27+D27</f>
        <v>-51660</v>
      </c>
      <c r="F27" s="314"/>
      <c r="G27" s="156"/>
      <c r="H27" s="156"/>
      <c r="I27" s="296"/>
      <c r="J27" s="124"/>
      <c r="T27" s="8"/>
      <c r="U27" s="8"/>
      <c r="V27" s="8"/>
      <c r="W27" s="8"/>
      <c r="X27" s="8"/>
      <c r="Y27" s="8"/>
    </row>
    <row r="28" spans="1:25" x14ac:dyDescent="0.2">
      <c r="A28" s="1315">
        <f t="shared" si="0"/>
        <v>20</v>
      </c>
      <c r="B28" s="368" t="s">
        <v>50</v>
      </c>
      <c r="C28" s="368"/>
      <c r="D28" s="368"/>
      <c r="E28" s="368"/>
      <c r="F28" s="487" t="s">
        <v>31</v>
      </c>
      <c r="G28" s="156"/>
      <c r="H28" s="156"/>
      <c r="I28" s="296"/>
      <c r="J28" s="124"/>
      <c r="T28" s="8"/>
      <c r="U28" s="8"/>
      <c r="V28" s="8"/>
      <c r="W28" s="8"/>
      <c r="X28" s="8"/>
      <c r="Y28" s="8"/>
    </row>
    <row r="29" spans="1:25" s="76" customFormat="1" x14ac:dyDescent="0.2">
      <c r="A29" s="1315">
        <f t="shared" si="0"/>
        <v>21</v>
      </c>
      <c r="B29" s="501" t="s">
        <v>598</v>
      </c>
      <c r="C29" s="368"/>
      <c r="D29" s="368"/>
      <c r="E29" s="368"/>
      <c r="F29" s="489" t="s">
        <v>4</v>
      </c>
      <c r="G29" s="156"/>
      <c r="H29" s="156"/>
      <c r="I29" s="296"/>
      <c r="J29" s="326"/>
      <c r="K29" s="128"/>
      <c r="L29" s="128"/>
      <c r="M29" s="128"/>
      <c r="N29" s="128"/>
      <c r="O29" s="128"/>
      <c r="P29" s="128"/>
      <c r="Q29" s="128"/>
      <c r="R29" s="128"/>
      <c r="S29" s="128"/>
    </row>
    <row r="30" spans="1:25" ht="21" x14ac:dyDescent="0.2">
      <c r="A30" s="1315">
        <f t="shared" si="0"/>
        <v>22</v>
      </c>
      <c r="B30" s="525" t="s">
        <v>906</v>
      </c>
      <c r="C30" s="315">
        <f>Össz.önkor.mérleg.!C41</f>
        <v>330200</v>
      </c>
      <c r="D30" s="315">
        <f>Össz.önkor.mérleg.!D41</f>
        <v>0</v>
      </c>
      <c r="E30" s="315">
        <f>Össz.önkor.mérleg.!E41</f>
        <v>330200</v>
      </c>
      <c r="F30" s="817" t="s">
        <v>3</v>
      </c>
      <c r="G30" s="156">
        <f>Össz.önkor.mérleg.!G41</f>
        <v>160121</v>
      </c>
      <c r="H30" s="156">
        <f>Össz.önkor.mérleg.!H41</f>
        <v>0</v>
      </c>
      <c r="I30" s="156">
        <f>Össz.önkor.mérleg.!I41</f>
        <v>160121</v>
      </c>
      <c r="J30" s="124"/>
      <c r="T30" s="8"/>
      <c r="U30" s="8"/>
      <c r="V30" s="8"/>
      <c r="W30" s="8"/>
      <c r="X30" s="8"/>
      <c r="Y30" s="8"/>
    </row>
    <row r="31" spans="1:25" x14ac:dyDescent="0.2">
      <c r="A31" s="1315">
        <f t="shared" si="0"/>
        <v>23</v>
      </c>
      <c r="B31" s="8" t="s">
        <v>725</v>
      </c>
      <c r="C31" s="588">
        <f>-'felhalm. mérleg'!C33</f>
        <v>-330200</v>
      </c>
      <c r="D31" s="588">
        <v>0</v>
      </c>
      <c r="E31" s="315">
        <f>C31+D31</f>
        <v>-330200</v>
      </c>
      <c r="F31" s="130"/>
      <c r="G31" s="156"/>
      <c r="H31" s="156"/>
      <c r="I31" s="296"/>
      <c r="J31" s="124"/>
      <c r="T31" s="8"/>
      <c r="U31" s="8"/>
      <c r="V31" s="8"/>
      <c r="W31" s="8"/>
      <c r="X31" s="8"/>
      <c r="Y31" s="8"/>
    </row>
    <row r="32" spans="1:25" s="9" customFormat="1" x14ac:dyDescent="0.2">
      <c r="A32" s="1315">
        <f t="shared" si="0"/>
        <v>24</v>
      </c>
      <c r="B32" s="158" t="s">
        <v>557</v>
      </c>
      <c r="C32" s="490"/>
      <c r="D32" s="491"/>
      <c r="E32" s="491">
        <f>SUM(C32:D32)</f>
        <v>0</v>
      </c>
      <c r="F32" s="314" t="s">
        <v>5</v>
      </c>
      <c r="G32" s="154"/>
      <c r="H32" s="154"/>
      <c r="I32" s="296"/>
      <c r="J32" s="321"/>
      <c r="K32" s="123"/>
      <c r="L32" s="123"/>
      <c r="M32" s="123"/>
      <c r="N32" s="123"/>
      <c r="O32" s="123"/>
      <c r="P32" s="123"/>
      <c r="Q32" s="123"/>
      <c r="R32" s="123"/>
      <c r="S32" s="123"/>
    </row>
    <row r="33" spans="1:25" x14ac:dyDescent="0.2">
      <c r="A33" s="1315">
        <f t="shared" si="0"/>
        <v>25</v>
      </c>
      <c r="B33" s="158" t="s">
        <v>599</v>
      </c>
      <c r="C33" s="152"/>
      <c r="D33" s="152"/>
      <c r="E33" s="152"/>
      <c r="F33" s="314" t="s">
        <v>6</v>
      </c>
      <c r="G33" s="194"/>
      <c r="H33" s="194"/>
      <c r="I33" s="298"/>
      <c r="J33" s="124"/>
      <c r="T33" s="8"/>
      <c r="U33" s="8"/>
      <c r="V33" s="8"/>
      <c r="W33" s="8"/>
      <c r="X33" s="8"/>
      <c r="Y33" s="8"/>
    </row>
    <row r="34" spans="1:25" x14ac:dyDescent="0.2">
      <c r="A34" s="1315">
        <f t="shared" si="0"/>
        <v>26</v>
      </c>
      <c r="B34" s="158" t="s">
        <v>559</v>
      </c>
      <c r="C34" s="152">
        <f>Össz.önkor.mérleg.!C44</f>
        <v>887704</v>
      </c>
      <c r="D34" s="152">
        <f>Össz.önkor.mérleg.!D44</f>
        <v>101749</v>
      </c>
      <c r="E34" s="152">
        <f>SUM(C34:D34)</f>
        <v>989453</v>
      </c>
      <c r="F34" s="314" t="s">
        <v>7</v>
      </c>
      <c r="G34" s="195"/>
      <c r="H34" s="195"/>
      <c r="I34" s="276"/>
      <c r="J34" s="124"/>
      <c r="T34" s="8"/>
      <c r="U34" s="8"/>
      <c r="V34" s="8"/>
      <c r="W34" s="8"/>
      <c r="X34" s="8"/>
      <c r="Y34" s="8"/>
    </row>
    <row r="35" spans="1:25" x14ac:dyDescent="0.2">
      <c r="A35" s="1315">
        <f t="shared" si="0"/>
        <v>27</v>
      </c>
      <c r="B35" s="158" t="s">
        <v>1142</v>
      </c>
      <c r="C35" s="152">
        <f>Össz.önkor.mérleg.!C45</f>
        <v>2112767</v>
      </c>
      <c r="D35" s="152">
        <f>Össz.önkor.mérleg.!D45</f>
        <v>0</v>
      </c>
      <c r="E35" s="152">
        <f>SUM(C35:D35)</f>
        <v>2112767</v>
      </c>
      <c r="F35" s="314"/>
      <c r="G35" s="195"/>
      <c r="H35" s="195"/>
      <c r="I35" s="276"/>
      <c r="J35" s="124"/>
      <c r="T35" s="8"/>
      <c r="U35" s="8"/>
      <c r="V35" s="8"/>
      <c r="W35" s="8"/>
      <c r="X35" s="8"/>
      <c r="Y35" s="8"/>
    </row>
    <row r="36" spans="1:25" x14ac:dyDescent="0.2">
      <c r="A36" s="1315">
        <f t="shared" si="0"/>
        <v>28</v>
      </c>
      <c r="B36" s="158" t="s">
        <v>1139</v>
      </c>
      <c r="C36" s="152">
        <f>Össz.önkor.mérleg.!C46</f>
        <v>0</v>
      </c>
      <c r="D36" s="152">
        <f>Össz.önkor.mérleg.!D46</f>
        <v>0</v>
      </c>
      <c r="E36" s="152">
        <f>Össz.önkor.mérleg.!E46</f>
        <v>0</v>
      </c>
      <c r="F36" s="314"/>
      <c r="G36" s="195"/>
      <c r="H36" s="195"/>
      <c r="I36" s="276"/>
      <c r="J36" s="124"/>
      <c r="T36" s="8"/>
      <c r="U36" s="8"/>
      <c r="V36" s="8"/>
      <c r="W36" s="8"/>
      <c r="X36" s="8"/>
      <c r="Y36" s="8"/>
    </row>
    <row r="37" spans="1:25" x14ac:dyDescent="0.2">
      <c r="A37" s="1315">
        <f t="shared" si="0"/>
        <v>29</v>
      </c>
      <c r="B37" s="39" t="s">
        <v>558</v>
      </c>
      <c r="C37" s="152">
        <f>-(C26+C34+C35-G45)-C27-C38</f>
        <v>-1889288</v>
      </c>
      <c r="D37" s="152">
        <f>-(D26+D34+D35-H45)-D27-D38</f>
        <v>0</v>
      </c>
      <c r="E37" s="152">
        <f>C37+D37</f>
        <v>-1889288</v>
      </c>
      <c r="F37" s="314" t="s">
        <v>8</v>
      </c>
      <c r="G37" s="156"/>
      <c r="H37" s="156"/>
      <c r="I37" s="296"/>
      <c r="J37" s="124"/>
      <c r="T37" s="8"/>
      <c r="U37" s="8"/>
      <c r="V37" s="8"/>
      <c r="W37" s="8"/>
      <c r="X37" s="8"/>
      <c r="Y37" s="8"/>
    </row>
    <row r="38" spans="1:25" x14ac:dyDescent="0.2">
      <c r="A38" s="1315">
        <f t="shared" si="0"/>
        <v>30</v>
      </c>
      <c r="B38" s="152" t="s">
        <v>601</v>
      </c>
      <c r="C38" s="152">
        <f>Össz.önkor.mérleg.!C47</f>
        <v>57566</v>
      </c>
      <c r="D38" s="152">
        <f>Össz.önkor.mérleg.!D47</f>
        <v>0</v>
      </c>
      <c r="E38" s="152">
        <f>Össz.önkor.mérleg.!E47</f>
        <v>57566</v>
      </c>
      <c r="F38" s="314" t="s">
        <v>9</v>
      </c>
      <c r="G38" s="193">
        <f>Össz.önkor.mérleg.!G48</f>
        <v>64392</v>
      </c>
      <c r="H38" s="193">
        <f>Össz.önkor.mérleg.!H48</f>
        <v>0</v>
      </c>
      <c r="I38" s="297">
        <f>Össz.önkor.mérleg.!I48</f>
        <v>64392</v>
      </c>
      <c r="J38" s="124"/>
      <c r="T38" s="8"/>
      <c r="U38" s="8"/>
      <c r="V38" s="8"/>
      <c r="W38" s="8"/>
      <c r="X38" s="8"/>
      <c r="Y38" s="8"/>
    </row>
    <row r="39" spans="1:25" s="9" customFormat="1" x14ac:dyDescent="0.2">
      <c r="A39" s="1315">
        <f t="shared" si="0"/>
        <v>31</v>
      </c>
      <c r="B39" s="152" t="s">
        <v>602</v>
      </c>
      <c r="C39" s="152"/>
      <c r="D39" s="152"/>
      <c r="E39" s="152"/>
      <c r="F39" s="314" t="s">
        <v>10</v>
      </c>
      <c r="G39" s="156"/>
      <c r="H39" s="156"/>
      <c r="I39" s="296"/>
      <c r="J39" s="321"/>
      <c r="K39" s="123"/>
      <c r="L39" s="123"/>
      <c r="M39" s="123"/>
      <c r="N39" s="123"/>
      <c r="O39" s="123"/>
      <c r="P39" s="123"/>
      <c r="Q39" s="123"/>
      <c r="R39" s="123"/>
      <c r="S39" s="123"/>
    </row>
    <row r="40" spans="1:25" s="9" customFormat="1" x14ac:dyDescent="0.2">
      <c r="A40" s="1315">
        <f t="shared" si="0"/>
        <v>32</v>
      </c>
      <c r="B40" s="158" t="s">
        <v>603</v>
      </c>
      <c r="C40" s="152"/>
      <c r="D40" s="152"/>
      <c r="E40" s="152"/>
      <c r="F40" s="314" t="s">
        <v>11</v>
      </c>
      <c r="G40" s="195"/>
      <c r="H40" s="195"/>
      <c r="I40" s="276"/>
      <c r="J40" s="321"/>
      <c r="K40" s="123"/>
      <c r="L40" s="123"/>
      <c r="M40" s="123"/>
      <c r="N40" s="123"/>
      <c r="O40" s="123"/>
      <c r="P40" s="123"/>
      <c r="Q40" s="123"/>
      <c r="R40" s="123"/>
      <c r="S40" s="123"/>
    </row>
    <row r="41" spans="1:25" s="9" customFormat="1" x14ac:dyDescent="0.2">
      <c r="A41" s="1315">
        <f t="shared" si="0"/>
        <v>33</v>
      </c>
      <c r="B41" s="158" t="s">
        <v>604</v>
      </c>
      <c r="C41" s="152"/>
      <c r="D41" s="152"/>
      <c r="E41" s="152"/>
      <c r="F41" s="314" t="s">
        <v>12</v>
      </c>
      <c r="G41" s="129"/>
      <c r="I41" s="299"/>
      <c r="J41" s="321"/>
      <c r="K41" s="123"/>
      <c r="L41" s="123"/>
      <c r="M41" s="123"/>
      <c r="N41" s="123"/>
      <c r="O41" s="123"/>
      <c r="P41" s="123"/>
      <c r="Q41" s="123"/>
      <c r="R41" s="123"/>
      <c r="S41" s="123"/>
    </row>
    <row r="42" spans="1:25" s="9" customFormat="1" x14ac:dyDescent="0.2">
      <c r="A42" s="1315">
        <f t="shared" si="0"/>
        <v>34</v>
      </c>
      <c r="B42" s="158" t="s">
        <v>0</v>
      </c>
      <c r="C42" s="152"/>
      <c r="D42" s="152"/>
      <c r="E42" s="152"/>
      <c r="F42" s="314" t="s">
        <v>13</v>
      </c>
      <c r="G42" s="195"/>
      <c r="H42" s="195"/>
      <c r="I42" s="276"/>
      <c r="J42" s="321"/>
      <c r="K42" s="123"/>
      <c r="L42" s="123"/>
      <c r="M42" s="123"/>
      <c r="N42" s="123"/>
      <c r="O42" s="123"/>
      <c r="P42" s="123"/>
      <c r="Q42" s="123"/>
      <c r="R42" s="123"/>
      <c r="S42" s="123"/>
    </row>
    <row r="43" spans="1:25" x14ac:dyDescent="0.2">
      <c r="A43" s="1315">
        <f t="shared" si="0"/>
        <v>35</v>
      </c>
      <c r="B43" s="158" t="s">
        <v>1</v>
      </c>
      <c r="C43" s="152">
        <f>Össz.önkor.mérleg.!C52</f>
        <v>0</v>
      </c>
      <c r="D43" s="152">
        <f>Össz.önkor.mérleg.!D52</f>
        <v>0</v>
      </c>
      <c r="E43" s="152">
        <f>Össz.önkor.mérleg.!E52</f>
        <v>0</v>
      </c>
      <c r="F43" s="314" t="s">
        <v>14</v>
      </c>
      <c r="G43" s="195"/>
      <c r="H43" s="195"/>
      <c r="I43" s="276"/>
      <c r="J43" s="124"/>
      <c r="T43" s="8"/>
      <c r="U43" s="8"/>
      <c r="V43" s="8"/>
      <c r="W43" s="8"/>
      <c r="X43" s="8"/>
      <c r="Y43" s="8"/>
    </row>
    <row r="44" spans="1:25" x14ac:dyDescent="0.2">
      <c r="A44" s="1315">
        <f t="shared" si="0"/>
        <v>36</v>
      </c>
      <c r="B44" s="158" t="s">
        <v>2</v>
      </c>
      <c r="C44" s="152"/>
      <c r="D44" s="152"/>
      <c r="E44" s="152"/>
      <c r="F44" s="314" t="s">
        <v>15</v>
      </c>
      <c r="G44" s="129"/>
      <c r="H44" s="129"/>
      <c r="I44" s="276"/>
      <c r="J44" s="124"/>
      <c r="T44" s="8"/>
      <c r="U44" s="8"/>
      <c r="V44" s="8"/>
      <c r="W44" s="8"/>
      <c r="X44" s="8"/>
      <c r="Y44" s="8"/>
    </row>
    <row r="45" spans="1:25" ht="12" thickBot="1" x14ac:dyDescent="0.25">
      <c r="A45" s="1316">
        <f t="shared" si="0"/>
        <v>37</v>
      </c>
      <c r="B45" s="500" t="s">
        <v>390</v>
      </c>
      <c r="C45" s="368">
        <f>SUM(C29:C43)</f>
        <v>1168749</v>
      </c>
      <c r="D45" s="368">
        <f>SUM(D29:D43)</f>
        <v>101749</v>
      </c>
      <c r="E45" s="368">
        <f t="shared" ref="E45" si="2">SUM(E29:E43)</f>
        <v>1270498</v>
      </c>
      <c r="F45" s="487" t="s">
        <v>383</v>
      </c>
      <c r="G45" s="129">
        <f>SUM(G29:G44)</f>
        <v>224513</v>
      </c>
      <c r="H45" s="129">
        <f>SUM(H29:H44)</f>
        <v>0</v>
      </c>
      <c r="I45" s="276">
        <f>SUM(I29:I44)</f>
        <v>224513</v>
      </c>
      <c r="J45" s="124"/>
      <c r="T45" s="8"/>
      <c r="U45" s="8"/>
      <c r="V45" s="8"/>
      <c r="W45" s="8"/>
      <c r="X45" s="8"/>
      <c r="Y45" s="8"/>
    </row>
    <row r="46" spans="1:25" ht="12" thickBot="1" x14ac:dyDescent="0.25">
      <c r="A46" s="582">
        <f t="shared" si="0"/>
        <v>38</v>
      </c>
      <c r="B46" s="583" t="s">
        <v>385</v>
      </c>
      <c r="C46" s="518">
        <f>C24+C45+C27</f>
        <v>2287619</v>
      </c>
      <c r="D46" s="518">
        <f>D24+D45+D27</f>
        <v>899646</v>
      </c>
      <c r="E46" s="518">
        <f>E24+E45+E27</f>
        <v>3187265</v>
      </c>
      <c r="F46" s="560" t="s">
        <v>384</v>
      </c>
      <c r="G46" s="577">
        <f>G24+G45</f>
        <v>2287619</v>
      </c>
      <c r="H46" s="529">
        <f>H24+H45</f>
        <v>899646</v>
      </c>
      <c r="I46" s="559">
        <f>I24+I45</f>
        <v>3187265</v>
      </c>
      <c r="J46" s="120"/>
      <c r="T46" s="8"/>
      <c r="U46" s="8"/>
      <c r="V46" s="8"/>
      <c r="W46" s="8"/>
      <c r="X46" s="8"/>
      <c r="Y46" s="8"/>
    </row>
    <row r="47" spans="1:25" x14ac:dyDescent="0.2">
      <c r="B47" s="123"/>
      <c r="C47" s="122"/>
      <c r="D47" s="122"/>
      <c r="E47" s="122"/>
      <c r="F47" s="122"/>
      <c r="G47" s="122"/>
      <c r="H47" s="122"/>
      <c r="I47" s="122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6"/>
  <sheetViews>
    <sheetView zoomScaleNormal="75" workbookViewId="0">
      <pane xSplit="2" ySplit="6" topLeftCell="C16" activePane="bottomRight" state="frozen"/>
      <selection activeCell="B65" sqref="B65"/>
      <selection pane="topRight" activeCell="B65" sqref="B65"/>
      <selection pane="bottomLeft" activeCell="B65" sqref="B65"/>
      <selection pane="bottomRight" activeCell="N14" sqref="N14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18" customWidth="1"/>
    <col min="5" max="5" width="10.42578125" style="218" bestFit="1" customWidth="1"/>
    <col min="6" max="9" width="9.7109375" style="218" customWidth="1"/>
    <col min="10" max="10" width="10.140625" style="218" customWidth="1"/>
    <col min="11" max="14" width="9.7109375" style="218" customWidth="1"/>
    <col min="15" max="15" width="11.5703125" style="218" customWidth="1"/>
    <col min="16" max="16" width="10.140625" style="14" customWidth="1"/>
    <col min="17" max="16384" width="9.140625" style="14"/>
  </cols>
  <sheetData>
    <row r="1" spans="1:33" ht="12.75" customHeight="1" x14ac:dyDescent="0.25">
      <c r="A1" s="1602" t="s">
        <v>1290</v>
      </c>
      <c r="B1" s="1602"/>
      <c r="C1" s="1602"/>
      <c r="D1" s="1602"/>
      <c r="E1" s="1602"/>
      <c r="F1" s="1602"/>
      <c r="G1" s="1602"/>
      <c r="H1" s="1602"/>
      <c r="I1" s="1602"/>
      <c r="J1" s="1602"/>
      <c r="K1" s="1602"/>
      <c r="L1" s="1602"/>
      <c r="M1" s="1602"/>
      <c r="N1" s="1602"/>
      <c r="O1" s="1602"/>
      <c r="P1" s="540"/>
      <c r="Q1" s="540"/>
      <c r="R1" s="540"/>
      <c r="S1" s="540"/>
      <c r="T1" s="540"/>
      <c r="U1" s="540"/>
      <c r="V1" s="540"/>
      <c r="W1" s="540"/>
      <c r="X1" s="540"/>
      <c r="Y1" s="540"/>
      <c r="Z1" s="540"/>
      <c r="AA1" s="540"/>
      <c r="AB1" s="540"/>
      <c r="AC1" s="540"/>
      <c r="AD1" s="540"/>
      <c r="AE1" s="540"/>
      <c r="AF1" s="540"/>
      <c r="AG1" s="540"/>
    </row>
    <row r="2" spans="1:33" ht="14.1" customHeight="1" x14ac:dyDescent="0.25">
      <c r="A2" s="25"/>
      <c r="B2" s="1603" t="s">
        <v>79</v>
      </c>
      <c r="C2" s="1603"/>
      <c r="D2" s="1603"/>
      <c r="E2" s="1603"/>
      <c r="F2" s="1603"/>
      <c r="G2" s="1603"/>
      <c r="H2" s="1603"/>
      <c r="I2" s="1603"/>
      <c r="J2" s="1603"/>
      <c r="K2" s="1603"/>
      <c r="L2" s="1603"/>
      <c r="M2" s="1603"/>
      <c r="N2" s="1603"/>
      <c r="O2" s="1603"/>
    </row>
    <row r="3" spans="1:33" ht="14.1" customHeight="1" x14ac:dyDescent="0.25">
      <c r="A3" s="25"/>
      <c r="B3" s="1603" t="s">
        <v>1042</v>
      </c>
      <c r="C3" s="1603"/>
      <c r="D3" s="1603"/>
      <c r="E3" s="1603"/>
      <c r="F3" s="1603"/>
      <c r="G3" s="1603"/>
      <c r="H3" s="1603"/>
      <c r="I3" s="1603"/>
      <c r="J3" s="1603"/>
      <c r="K3" s="1603"/>
      <c r="L3" s="1603"/>
      <c r="M3" s="1603"/>
      <c r="N3" s="1603"/>
      <c r="O3" s="1603"/>
    </row>
    <row r="4" spans="1:33" ht="14.1" customHeight="1" x14ac:dyDescent="0.25">
      <c r="A4" s="25"/>
      <c r="B4" s="867"/>
      <c r="C4" s="868"/>
      <c r="D4" s="868"/>
      <c r="E4" s="868"/>
      <c r="F4" s="868"/>
      <c r="G4" s="868"/>
      <c r="H4" s="868"/>
      <c r="I4" s="868"/>
      <c r="J4" s="868"/>
      <c r="K4" s="868"/>
      <c r="L4" s="868"/>
      <c r="M4" s="868"/>
      <c r="N4" s="868"/>
      <c r="O4" s="868"/>
    </row>
    <row r="5" spans="1:33" ht="15" customHeight="1" x14ac:dyDescent="0.25">
      <c r="A5" s="1604"/>
      <c r="B5" s="1287" t="s">
        <v>54</v>
      </c>
      <c r="C5" s="1288" t="s">
        <v>55</v>
      </c>
      <c r="D5" s="1288" t="s">
        <v>56</v>
      </c>
      <c r="E5" s="1288" t="s">
        <v>57</v>
      </c>
      <c r="F5" s="1288" t="s">
        <v>411</v>
      </c>
      <c r="G5" s="1288" t="s">
        <v>412</v>
      </c>
      <c r="H5" s="1288" t="s">
        <v>413</v>
      </c>
      <c r="I5" s="1288" t="s">
        <v>514</v>
      </c>
      <c r="J5" s="1288" t="s">
        <v>521</v>
      </c>
      <c r="K5" s="1288" t="s">
        <v>522</v>
      </c>
      <c r="L5" s="1288" t="s">
        <v>523</v>
      </c>
      <c r="M5" s="1288" t="s">
        <v>524</v>
      </c>
      <c r="N5" s="1288" t="s">
        <v>525</v>
      </c>
      <c r="O5" s="1289" t="s">
        <v>526</v>
      </c>
    </row>
    <row r="6" spans="1:33" ht="12.75" customHeight="1" x14ac:dyDescent="0.25">
      <c r="A6" s="1605"/>
      <c r="B6" s="1266" t="s">
        <v>78</v>
      </c>
      <c r="C6" s="869" t="s">
        <v>527</v>
      </c>
      <c r="D6" s="869" t="s">
        <v>528</v>
      </c>
      <c r="E6" s="869" t="s">
        <v>529</v>
      </c>
      <c r="F6" s="869" t="s">
        <v>530</v>
      </c>
      <c r="G6" s="869" t="s">
        <v>531</v>
      </c>
      <c r="H6" s="869" t="s">
        <v>532</v>
      </c>
      <c r="I6" s="869" t="s">
        <v>533</v>
      </c>
      <c r="J6" s="869" t="s">
        <v>534</v>
      </c>
      <c r="K6" s="869" t="s">
        <v>535</v>
      </c>
      <c r="L6" s="869" t="s">
        <v>536</v>
      </c>
      <c r="M6" s="869" t="s">
        <v>537</v>
      </c>
      <c r="N6" s="869" t="s">
        <v>538</v>
      </c>
      <c r="O6" s="1290" t="s">
        <v>463</v>
      </c>
    </row>
    <row r="7" spans="1:33" s="25" customFormat="1" ht="12.75" customHeight="1" x14ac:dyDescent="0.25">
      <c r="A7" s="1317" t="s">
        <v>420</v>
      </c>
      <c r="B7" s="31" t="s">
        <v>567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301"/>
    </row>
    <row r="8" spans="1:33" s="25" customFormat="1" ht="15.75" customHeight="1" x14ac:dyDescent="0.25">
      <c r="A8" s="1202" t="s">
        <v>428</v>
      </c>
      <c r="B8" s="26" t="s">
        <v>561</v>
      </c>
      <c r="C8" s="148">
        <f>O8/12</f>
        <v>59166.666666666664</v>
      </c>
      <c r="D8" s="148">
        <f>C8</f>
        <v>59166.666666666664</v>
      </c>
      <c r="E8" s="148">
        <f t="shared" ref="E8:M8" si="0">D8</f>
        <v>59166.666666666664</v>
      </c>
      <c r="F8" s="148">
        <f t="shared" si="0"/>
        <v>59166.666666666664</v>
      </c>
      <c r="G8" s="148">
        <f t="shared" si="0"/>
        <v>59166.666666666664</v>
      </c>
      <c r="H8" s="148">
        <f t="shared" si="0"/>
        <v>59166.666666666664</v>
      </c>
      <c r="I8" s="148">
        <f t="shared" si="0"/>
        <v>59166.666666666664</v>
      </c>
      <c r="J8" s="148">
        <f t="shared" si="0"/>
        <v>59166.666666666664</v>
      </c>
      <c r="K8" s="148">
        <f t="shared" si="0"/>
        <v>59166.666666666664</v>
      </c>
      <c r="L8" s="148">
        <f t="shared" si="0"/>
        <v>59166.666666666664</v>
      </c>
      <c r="M8" s="148">
        <f t="shared" si="0"/>
        <v>59166.666666666664</v>
      </c>
      <c r="N8" s="148">
        <v>41448</v>
      </c>
      <c r="O8" s="301">
        <f>Össz.önkor.mérleg.!E11</f>
        <v>710000</v>
      </c>
      <c r="P8" s="28"/>
    </row>
    <row r="9" spans="1:33" s="25" customFormat="1" ht="16.5" customHeight="1" x14ac:dyDescent="0.25">
      <c r="A9" s="1202" t="s">
        <v>429</v>
      </c>
      <c r="B9" s="26" t="s">
        <v>562</v>
      </c>
      <c r="C9" s="148">
        <f>O9/12</f>
        <v>7903.083333333333</v>
      </c>
      <c r="D9" s="148">
        <f>C9</f>
        <v>7903.083333333333</v>
      </c>
      <c r="E9" s="148">
        <f t="shared" ref="E9:M9" si="1">D9</f>
        <v>7903.083333333333</v>
      </c>
      <c r="F9" s="148">
        <f t="shared" si="1"/>
        <v>7903.083333333333</v>
      </c>
      <c r="G9" s="148">
        <f t="shared" si="1"/>
        <v>7903.083333333333</v>
      </c>
      <c r="H9" s="148">
        <f t="shared" si="1"/>
        <v>7903.083333333333</v>
      </c>
      <c r="I9" s="148">
        <f t="shared" si="1"/>
        <v>7903.083333333333</v>
      </c>
      <c r="J9" s="148">
        <f t="shared" si="1"/>
        <v>7903.083333333333</v>
      </c>
      <c r="K9" s="148">
        <f t="shared" si="1"/>
        <v>7903.083333333333</v>
      </c>
      <c r="L9" s="148">
        <f t="shared" si="1"/>
        <v>7903.083333333333</v>
      </c>
      <c r="M9" s="148">
        <f t="shared" si="1"/>
        <v>7903.083333333333</v>
      </c>
      <c r="N9" s="148">
        <v>21228</v>
      </c>
      <c r="O9" s="301">
        <f>Össz.önkor.mérleg.!E13</f>
        <v>94837</v>
      </c>
      <c r="P9" s="28"/>
    </row>
    <row r="10" spans="1:33" s="25" customFormat="1" ht="15.75" customHeight="1" x14ac:dyDescent="0.25">
      <c r="A10" s="1202" t="s">
        <v>430</v>
      </c>
      <c r="B10" s="26" t="s">
        <v>394</v>
      </c>
      <c r="C10" s="148">
        <f>O10/12</f>
        <v>64719.083333333336</v>
      </c>
      <c r="D10" s="148">
        <f>C10</f>
        <v>64719.083333333336</v>
      </c>
      <c r="E10" s="148">
        <f t="shared" ref="E10:M12" si="2">D10</f>
        <v>64719.083333333336</v>
      </c>
      <c r="F10" s="148">
        <f t="shared" si="2"/>
        <v>64719.083333333336</v>
      </c>
      <c r="G10" s="148">
        <f t="shared" si="2"/>
        <v>64719.083333333336</v>
      </c>
      <c r="H10" s="148">
        <f t="shared" si="2"/>
        <v>64719.083333333336</v>
      </c>
      <c r="I10" s="148">
        <f t="shared" si="2"/>
        <v>64719.083333333336</v>
      </c>
      <c r="J10" s="148">
        <f t="shared" si="2"/>
        <v>64719.083333333336</v>
      </c>
      <c r="K10" s="148">
        <f t="shared" si="2"/>
        <v>64719.083333333336</v>
      </c>
      <c r="L10" s="148">
        <f t="shared" si="2"/>
        <v>64719.083333333336</v>
      </c>
      <c r="M10" s="148">
        <f t="shared" si="2"/>
        <v>64719.083333333336</v>
      </c>
      <c r="N10" s="148">
        <v>63624</v>
      </c>
      <c r="O10" s="301">
        <f>Össz.önkor.mérleg.!E17</f>
        <v>776629</v>
      </c>
      <c r="P10" s="28"/>
    </row>
    <row r="11" spans="1:33" s="25" customFormat="1" ht="15.75" customHeight="1" x14ac:dyDescent="0.25">
      <c r="A11" s="1202" t="s">
        <v>431</v>
      </c>
      <c r="B11" s="26" t="s">
        <v>563</v>
      </c>
      <c r="C11" s="148">
        <f>ROUND(O11/12,0)</f>
        <v>31301</v>
      </c>
      <c r="D11" s="148">
        <f>C11</f>
        <v>31301</v>
      </c>
      <c r="E11" s="148">
        <f t="shared" si="2"/>
        <v>31301</v>
      </c>
      <c r="F11" s="148">
        <f t="shared" si="2"/>
        <v>31301</v>
      </c>
      <c r="G11" s="148">
        <f t="shared" si="2"/>
        <v>31301</v>
      </c>
      <c r="H11" s="148">
        <f t="shared" si="2"/>
        <v>31301</v>
      </c>
      <c r="I11" s="148">
        <f t="shared" si="2"/>
        <v>31301</v>
      </c>
      <c r="J11" s="148">
        <f t="shared" si="2"/>
        <v>31301</v>
      </c>
      <c r="K11" s="148">
        <f t="shared" si="2"/>
        <v>31301</v>
      </c>
      <c r="L11" s="148">
        <f t="shared" si="2"/>
        <v>31301</v>
      </c>
      <c r="M11" s="148">
        <f t="shared" si="2"/>
        <v>31301</v>
      </c>
      <c r="N11" s="148">
        <f>O11-SUM(C11:M11)</f>
        <v>31303</v>
      </c>
      <c r="O11" s="301">
        <v>375614</v>
      </c>
      <c r="P11" s="28"/>
    </row>
    <row r="12" spans="1:33" s="26" customFormat="1" ht="18" customHeight="1" x14ac:dyDescent="0.25">
      <c r="A12" s="1202" t="s">
        <v>432</v>
      </c>
      <c r="B12" s="26" t="s">
        <v>1228</v>
      </c>
      <c r="C12" s="148">
        <f>ROUND(O12/12,0)</f>
        <v>946</v>
      </c>
      <c r="D12" s="148">
        <f>C12</f>
        <v>946</v>
      </c>
      <c r="E12" s="148">
        <f t="shared" si="2"/>
        <v>946</v>
      </c>
      <c r="F12" s="148">
        <f t="shared" si="2"/>
        <v>946</v>
      </c>
      <c r="G12" s="148">
        <f t="shared" si="2"/>
        <v>946</v>
      </c>
      <c r="H12" s="148">
        <f t="shared" si="2"/>
        <v>946</v>
      </c>
      <c r="I12" s="148">
        <f t="shared" si="2"/>
        <v>946</v>
      </c>
      <c r="J12" s="148">
        <f t="shared" si="2"/>
        <v>946</v>
      </c>
      <c r="K12" s="148">
        <f t="shared" si="2"/>
        <v>946</v>
      </c>
      <c r="L12" s="148">
        <f t="shared" si="2"/>
        <v>946</v>
      </c>
      <c r="M12" s="148">
        <f t="shared" si="2"/>
        <v>946</v>
      </c>
      <c r="N12" s="148">
        <f>O12-SUM(C12:M12)</f>
        <v>941</v>
      </c>
      <c r="O12" s="301">
        <v>11347</v>
      </c>
      <c r="P12" s="28"/>
    </row>
    <row r="13" spans="1:33" s="27" customFormat="1" ht="15.75" customHeight="1" x14ac:dyDescent="0.25">
      <c r="A13" s="1202" t="s">
        <v>433</v>
      </c>
      <c r="B13" s="870" t="s">
        <v>539</v>
      </c>
      <c r="C13" s="1245">
        <v>164036</v>
      </c>
      <c r="D13" s="1245">
        <v>164036</v>
      </c>
      <c r="E13" s="1245">
        <v>164036</v>
      </c>
      <c r="F13" s="1245">
        <v>164036</v>
      </c>
      <c r="G13" s="1245">
        <v>164036</v>
      </c>
      <c r="H13" s="1245">
        <v>164036</v>
      </c>
      <c r="I13" s="1245">
        <v>164036</v>
      </c>
      <c r="J13" s="1245">
        <v>164036</v>
      </c>
      <c r="K13" s="1245">
        <v>164036</v>
      </c>
      <c r="L13" s="1245">
        <v>164036</v>
      </c>
      <c r="M13" s="1245">
        <v>164036</v>
      </c>
      <c r="N13" s="1245">
        <v>164031</v>
      </c>
      <c r="O13" s="1291">
        <f>SUM(O8:O12)</f>
        <v>1968427</v>
      </c>
      <c r="P13" s="29"/>
    </row>
    <row r="14" spans="1:33" s="25" customFormat="1" ht="15.75" customHeight="1" x14ac:dyDescent="0.25">
      <c r="A14" s="1202" t="s">
        <v>434</v>
      </c>
      <c r="B14" s="26" t="s">
        <v>564</v>
      </c>
      <c r="C14" s="148">
        <f>ROUND(O14/12,0)</f>
        <v>78356</v>
      </c>
      <c r="D14" s="148">
        <f>C14</f>
        <v>78356</v>
      </c>
      <c r="E14" s="148">
        <f t="shared" ref="E14:M14" si="3">D14</f>
        <v>78356</v>
      </c>
      <c r="F14" s="148">
        <f t="shared" si="3"/>
        <v>78356</v>
      </c>
      <c r="G14" s="148">
        <f t="shared" si="3"/>
        <v>78356</v>
      </c>
      <c r="H14" s="148">
        <f t="shared" si="3"/>
        <v>78356</v>
      </c>
      <c r="I14" s="148">
        <f t="shared" si="3"/>
        <v>78356</v>
      </c>
      <c r="J14" s="148">
        <f t="shared" si="3"/>
        <v>78356</v>
      </c>
      <c r="K14" s="148">
        <f t="shared" si="3"/>
        <v>78356</v>
      </c>
      <c r="L14" s="148">
        <f t="shared" si="3"/>
        <v>78356</v>
      </c>
      <c r="M14" s="148">
        <f t="shared" si="3"/>
        <v>78356</v>
      </c>
      <c r="N14" s="148">
        <f>O14-SUM(C14:M14)</f>
        <v>78359</v>
      </c>
      <c r="O14" s="503">
        <f>'felh. bev.  '!E25</f>
        <v>940275</v>
      </c>
      <c r="P14" s="28"/>
    </row>
    <row r="15" spans="1:33" s="25" customFormat="1" ht="15" customHeight="1" x14ac:dyDescent="0.25">
      <c r="A15" s="1202" t="s">
        <v>435</v>
      </c>
      <c r="B15" s="26" t="s">
        <v>565</v>
      </c>
      <c r="C15" s="148">
        <f t="shared" ref="C15:C16" si="4">ROUND(O15/12,0)</f>
        <v>400</v>
      </c>
      <c r="D15" s="148">
        <f t="shared" ref="D15:M16" si="5">C15</f>
        <v>400</v>
      </c>
      <c r="E15" s="148">
        <f t="shared" si="5"/>
        <v>400</v>
      </c>
      <c r="F15" s="148">
        <f t="shared" si="5"/>
        <v>400</v>
      </c>
      <c r="G15" s="148">
        <f t="shared" si="5"/>
        <v>400</v>
      </c>
      <c r="H15" s="148">
        <f t="shared" si="5"/>
        <v>400</v>
      </c>
      <c r="I15" s="148">
        <f t="shared" si="5"/>
        <v>400</v>
      </c>
      <c r="J15" s="148">
        <f t="shared" si="5"/>
        <v>400</v>
      </c>
      <c r="K15" s="148">
        <f t="shared" si="5"/>
        <v>400</v>
      </c>
      <c r="L15" s="148">
        <f t="shared" si="5"/>
        <v>400</v>
      </c>
      <c r="M15" s="148">
        <f t="shared" si="5"/>
        <v>400</v>
      </c>
      <c r="N15" s="148">
        <f t="shared" ref="N15:N16" si="6">O15-SUM(C15:M15)</f>
        <v>400</v>
      </c>
      <c r="O15" s="503">
        <v>4800</v>
      </c>
      <c r="P15" s="28"/>
    </row>
    <row r="16" spans="1:33" s="25" customFormat="1" ht="16.5" customHeight="1" x14ac:dyDescent="0.25">
      <c r="A16" s="1202" t="s">
        <v>464</v>
      </c>
      <c r="B16" s="26" t="s">
        <v>487</v>
      </c>
      <c r="C16" s="148">
        <f t="shared" si="4"/>
        <v>424</v>
      </c>
      <c r="D16" s="148">
        <f t="shared" si="5"/>
        <v>424</v>
      </c>
      <c r="E16" s="148">
        <f t="shared" si="5"/>
        <v>424</v>
      </c>
      <c r="F16" s="148">
        <f t="shared" si="5"/>
        <v>424</v>
      </c>
      <c r="G16" s="148">
        <f t="shared" si="5"/>
        <v>424</v>
      </c>
      <c r="H16" s="148">
        <f t="shared" si="5"/>
        <v>424</v>
      </c>
      <c r="I16" s="148">
        <f t="shared" si="5"/>
        <v>424</v>
      </c>
      <c r="J16" s="148">
        <f t="shared" si="5"/>
        <v>424</v>
      </c>
      <c r="K16" s="148">
        <f t="shared" si="5"/>
        <v>424</v>
      </c>
      <c r="L16" s="148">
        <f t="shared" si="5"/>
        <v>424</v>
      </c>
      <c r="M16" s="148">
        <f t="shared" si="5"/>
        <v>424</v>
      </c>
      <c r="N16" s="148">
        <f t="shared" si="6"/>
        <v>420</v>
      </c>
      <c r="O16" s="503">
        <f>Össz.önkor.mérleg.!E30</f>
        <v>5084</v>
      </c>
      <c r="P16" s="28"/>
    </row>
    <row r="17" spans="1:256" s="26" customFormat="1" ht="15" customHeight="1" x14ac:dyDescent="0.25">
      <c r="A17" s="1202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503">
        <f t="shared" ref="O17" si="7">SUM(C17:N17)</f>
        <v>0</v>
      </c>
      <c r="P17" s="28"/>
    </row>
    <row r="18" spans="1:256" s="31" customFormat="1" ht="16.5" customHeight="1" x14ac:dyDescent="0.25">
      <c r="A18" s="1202" t="s">
        <v>465</v>
      </c>
      <c r="B18" s="871" t="s">
        <v>540</v>
      </c>
      <c r="C18" s="1246">
        <f>SUM(C14:C17)</f>
        <v>79180</v>
      </c>
      <c r="D18" s="1246">
        <f>SUM(D14:D17)</f>
        <v>79180</v>
      </c>
      <c r="E18" s="1246">
        <f>SUM(E14:E17)</f>
        <v>79180</v>
      </c>
      <c r="F18" s="1246">
        <f t="shared" ref="F18:M18" si="8">SUM(F14:F17)</f>
        <v>79180</v>
      </c>
      <c r="G18" s="1246">
        <f t="shared" si="8"/>
        <v>79180</v>
      </c>
      <c r="H18" s="1246">
        <f t="shared" si="8"/>
        <v>79180</v>
      </c>
      <c r="I18" s="1246">
        <f t="shared" si="8"/>
        <v>79180</v>
      </c>
      <c r="J18" s="1246">
        <f t="shared" si="8"/>
        <v>79180</v>
      </c>
      <c r="K18" s="1246">
        <f t="shared" si="8"/>
        <v>79180</v>
      </c>
      <c r="L18" s="1246">
        <f t="shared" si="8"/>
        <v>79180</v>
      </c>
      <c r="M18" s="1246">
        <f t="shared" si="8"/>
        <v>79180</v>
      </c>
      <c r="N18" s="1246">
        <f>SUM(N14:N17)</f>
        <v>79179</v>
      </c>
      <c r="O18" s="1247">
        <f>SUM(O14:O17)</f>
        <v>950159</v>
      </c>
      <c r="P18" s="30"/>
    </row>
    <row r="19" spans="1:256" s="27" customFormat="1" ht="16.5" customHeight="1" x14ac:dyDescent="0.25">
      <c r="A19" s="1202" t="s">
        <v>466</v>
      </c>
      <c r="B19" s="31" t="s">
        <v>566</v>
      </c>
      <c r="C19" s="149"/>
      <c r="D19" s="149"/>
      <c r="E19" s="149"/>
      <c r="F19" s="149"/>
      <c r="G19" s="149"/>
      <c r="H19" s="148"/>
      <c r="I19" s="148"/>
      <c r="J19" s="148"/>
      <c r="K19" s="148"/>
      <c r="L19" s="148"/>
      <c r="M19" s="148"/>
      <c r="N19" s="148"/>
      <c r="O19" s="503">
        <f>SUM(C19:N19)</f>
        <v>0</v>
      </c>
      <c r="P19" s="29"/>
    </row>
    <row r="20" spans="1:256" s="25" customFormat="1" ht="15.75" customHeight="1" thickBot="1" x14ac:dyDescent="0.3">
      <c r="A20" s="1263" t="s">
        <v>467</v>
      </c>
      <c r="B20" s="26" t="s">
        <v>401</v>
      </c>
      <c r="C20" s="148">
        <f>ROUND(O20/12,0)</f>
        <v>290832</v>
      </c>
      <c r="D20" s="148">
        <f>C20</f>
        <v>290832</v>
      </c>
      <c r="E20" s="148">
        <f t="shared" ref="E20:M20" si="9">D20</f>
        <v>290832</v>
      </c>
      <c r="F20" s="148">
        <f t="shared" si="9"/>
        <v>290832</v>
      </c>
      <c r="G20" s="148">
        <f t="shared" si="9"/>
        <v>290832</v>
      </c>
      <c r="H20" s="148">
        <f t="shared" si="9"/>
        <v>290832</v>
      </c>
      <c r="I20" s="148">
        <f t="shared" si="9"/>
        <v>290832</v>
      </c>
      <c r="J20" s="148">
        <f t="shared" si="9"/>
        <v>290832</v>
      </c>
      <c r="K20" s="148">
        <f t="shared" si="9"/>
        <v>290832</v>
      </c>
      <c r="L20" s="148">
        <f t="shared" si="9"/>
        <v>290832</v>
      </c>
      <c r="M20" s="148">
        <f t="shared" si="9"/>
        <v>290832</v>
      </c>
      <c r="N20" s="148">
        <f>O20-SUM(C20:M20)</f>
        <v>290834</v>
      </c>
      <c r="O20" s="503">
        <f>Össz.önkor.mérleg.!E55</f>
        <v>3489986</v>
      </c>
      <c r="P20" s="28"/>
    </row>
    <row r="21" spans="1:256" s="27" customFormat="1" ht="16.5" customHeight="1" thickBot="1" x14ac:dyDescent="0.3">
      <c r="A21" s="1265" t="s">
        <v>468</v>
      </c>
      <c r="B21" s="1298" t="s">
        <v>541</v>
      </c>
      <c r="C21" s="1248">
        <f>C18+C13+C19+C20</f>
        <v>534048</v>
      </c>
      <c r="D21" s="1248">
        <f t="shared" ref="D21:M21" si="10">D18+D13+D19+D20</f>
        <v>534048</v>
      </c>
      <c r="E21" s="1248">
        <f t="shared" si="10"/>
        <v>534048</v>
      </c>
      <c r="F21" s="1248">
        <f t="shared" si="10"/>
        <v>534048</v>
      </c>
      <c r="G21" s="1248">
        <f t="shared" si="10"/>
        <v>534048</v>
      </c>
      <c r="H21" s="1248">
        <f t="shared" si="10"/>
        <v>534048</v>
      </c>
      <c r="I21" s="1248">
        <f t="shared" si="10"/>
        <v>534048</v>
      </c>
      <c r="J21" s="1248">
        <f t="shared" si="10"/>
        <v>534048</v>
      </c>
      <c r="K21" s="1248">
        <f t="shared" si="10"/>
        <v>534048</v>
      </c>
      <c r="L21" s="1248">
        <f t="shared" si="10"/>
        <v>534048</v>
      </c>
      <c r="M21" s="1248">
        <f t="shared" si="10"/>
        <v>534048</v>
      </c>
      <c r="N21" s="1248">
        <f>N18+N13+N19+N20</f>
        <v>534044</v>
      </c>
      <c r="O21" s="1292">
        <f>O13+O20+O18</f>
        <v>6408572</v>
      </c>
      <c r="P21" s="29"/>
    </row>
    <row r="22" spans="1:256" s="13" customFormat="1" ht="15" customHeight="1" x14ac:dyDescent="0.25">
      <c r="A22" s="1202"/>
      <c r="B22" s="31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503"/>
    </row>
    <row r="23" spans="1:256" s="27" customFormat="1" ht="12.75" customHeight="1" x14ac:dyDescent="0.25">
      <c r="A23" s="1202" t="s">
        <v>469</v>
      </c>
      <c r="B23" s="31" t="s">
        <v>62</v>
      </c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503"/>
    </row>
    <row r="24" spans="1:256" s="25" customFormat="1" ht="15.75" customHeight="1" x14ac:dyDescent="0.25">
      <c r="A24" s="1202" t="s">
        <v>470</v>
      </c>
      <c r="B24" s="26" t="s">
        <v>402</v>
      </c>
      <c r="C24" s="148">
        <f t="shared" ref="C24:C31" si="11">O24/12</f>
        <v>74300.083333333328</v>
      </c>
      <c r="D24" s="148">
        <f>C24</f>
        <v>74300.083333333328</v>
      </c>
      <c r="E24" s="148">
        <f t="shared" ref="E24:M24" si="12">D24</f>
        <v>74300.083333333328</v>
      </c>
      <c r="F24" s="148">
        <f t="shared" si="12"/>
        <v>74300.083333333328</v>
      </c>
      <c r="G24" s="148">
        <f t="shared" si="12"/>
        <v>74300.083333333328</v>
      </c>
      <c r="H24" s="148">
        <f t="shared" si="12"/>
        <v>74300.083333333328</v>
      </c>
      <c r="I24" s="148">
        <f t="shared" si="12"/>
        <v>74300.083333333328</v>
      </c>
      <c r="J24" s="148">
        <f t="shared" si="12"/>
        <v>74300.083333333328</v>
      </c>
      <c r="K24" s="148">
        <f t="shared" si="12"/>
        <v>74300.083333333328</v>
      </c>
      <c r="L24" s="148">
        <f t="shared" si="12"/>
        <v>74300.083333333328</v>
      </c>
      <c r="M24" s="148">
        <f t="shared" si="12"/>
        <v>74300.083333333328</v>
      </c>
      <c r="N24" s="148">
        <v>74301</v>
      </c>
      <c r="O24" s="503">
        <f>Össz.önkor.mérleg.!I10</f>
        <v>891601</v>
      </c>
      <c r="P24" s="28"/>
    </row>
    <row r="25" spans="1:256" s="25" customFormat="1" ht="17.25" customHeight="1" x14ac:dyDescent="0.25">
      <c r="A25" s="1202" t="s">
        <v>471</v>
      </c>
      <c r="B25" s="26" t="s">
        <v>403</v>
      </c>
      <c r="C25" s="148">
        <f t="shared" si="11"/>
        <v>13547.5</v>
      </c>
      <c r="D25" s="148">
        <f t="shared" ref="D25:D31" si="13">C25</f>
        <v>13547.5</v>
      </c>
      <c r="E25" s="148">
        <f t="shared" ref="E25:M31" si="14">D25</f>
        <v>13547.5</v>
      </c>
      <c r="F25" s="148">
        <f t="shared" si="14"/>
        <v>13547.5</v>
      </c>
      <c r="G25" s="148">
        <f t="shared" si="14"/>
        <v>13547.5</v>
      </c>
      <c r="H25" s="148">
        <f t="shared" si="14"/>
        <v>13547.5</v>
      </c>
      <c r="I25" s="148">
        <f t="shared" si="14"/>
        <v>13547.5</v>
      </c>
      <c r="J25" s="148">
        <f t="shared" si="14"/>
        <v>13547.5</v>
      </c>
      <c r="K25" s="148">
        <f t="shared" si="14"/>
        <v>13547.5</v>
      </c>
      <c r="L25" s="148">
        <f t="shared" si="14"/>
        <v>13547.5</v>
      </c>
      <c r="M25" s="148">
        <f t="shared" si="14"/>
        <v>13547.5</v>
      </c>
      <c r="N25" s="148">
        <v>13542</v>
      </c>
      <c r="O25" s="503">
        <f>Össz.önkor.mérleg.!I11</f>
        <v>162570</v>
      </c>
      <c r="P25" s="28"/>
    </row>
    <row r="26" spans="1:256" s="25" customFormat="1" ht="13.5" customHeight="1" x14ac:dyDescent="0.25">
      <c r="A26" s="1202" t="s">
        <v>472</v>
      </c>
      <c r="B26" s="26" t="s">
        <v>404</v>
      </c>
      <c r="C26" s="148">
        <f t="shared" si="11"/>
        <v>107137</v>
      </c>
      <c r="D26" s="148">
        <f t="shared" si="13"/>
        <v>107137</v>
      </c>
      <c r="E26" s="148">
        <f t="shared" si="14"/>
        <v>107137</v>
      </c>
      <c r="F26" s="148">
        <f t="shared" si="14"/>
        <v>107137</v>
      </c>
      <c r="G26" s="148">
        <f t="shared" si="14"/>
        <v>107137</v>
      </c>
      <c r="H26" s="148">
        <f t="shared" si="14"/>
        <v>107137</v>
      </c>
      <c r="I26" s="148">
        <f t="shared" si="14"/>
        <v>107137</v>
      </c>
      <c r="J26" s="148">
        <f t="shared" si="14"/>
        <v>107137</v>
      </c>
      <c r="K26" s="148">
        <f t="shared" si="14"/>
        <v>107137</v>
      </c>
      <c r="L26" s="148">
        <f t="shared" si="14"/>
        <v>107137</v>
      </c>
      <c r="M26" s="148">
        <f t="shared" si="14"/>
        <v>107137</v>
      </c>
      <c r="N26" s="148">
        <v>107137</v>
      </c>
      <c r="O26" s="503">
        <f>Össz.önkor.mérleg.!I12</f>
        <v>1285644</v>
      </c>
      <c r="P26" s="28"/>
    </row>
    <row r="27" spans="1:256" s="25" customFormat="1" ht="15" customHeight="1" x14ac:dyDescent="0.25">
      <c r="A27" s="1202" t="s">
        <v>473</v>
      </c>
      <c r="B27" s="26" t="s">
        <v>542</v>
      </c>
      <c r="C27" s="148">
        <f t="shared" si="11"/>
        <v>1359.0833333333333</v>
      </c>
      <c r="D27" s="148">
        <f t="shared" si="13"/>
        <v>1359.0833333333333</v>
      </c>
      <c r="E27" s="148">
        <f t="shared" si="14"/>
        <v>1359.0833333333333</v>
      </c>
      <c r="F27" s="148">
        <f t="shared" si="14"/>
        <v>1359.0833333333333</v>
      </c>
      <c r="G27" s="148">
        <f t="shared" si="14"/>
        <v>1359.0833333333333</v>
      </c>
      <c r="H27" s="148">
        <f t="shared" si="14"/>
        <v>1359.0833333333333</v>
      </c>
      <c r="I27" s="148">
        <f t="shared" si="14"/>
        <v>1359.0833333333333</v>
      </c>
      <c r="J27" s="148">
        <f t="shared" si="14"/>
        <v>1359.0833333333333</v>
      </c>
      <c r="K27" s="148">
        <f t="shared" si="14"/>
        <v>1359.0833333333333</v>
      </c>
      <c r="L27" s="148">
        <f t="shared" si="14"/>
        <v>1359.0833333333333</v>
      </c>
      <c r="M27" s="148">
        <f t="shared" si="14"/>
        <v>1359.0833333333333</v>
      </c>
      <c r="N27" s="148">
        <v>1360</v>
      </c>
      <c r="O27" s="503">
        <f>Össz.önkor.mérleg.!I14</f>
        <v>16309</v>
      </c>
      <c r="P27" s="28"/>
      <c r="IV27" s="28"/>
    </row>
    <row r="28" spans="1:256" s="25" customFormat="1" ht="15" customHeight="1" x14ac:dyDescent="0.25">
      <c r="A28" s="1202" t="s">
        <v>474</v>
      </c>
      <c r="B28" s="26" t="s">
        <v>225</v>
      </c>
      <c r="C28" s="148">
        <f t="shared" si="11"/>
        <v>11587.916666666666</v>
      </c>
      <c r="D28" s="148">
        <f t="shared" si="13"/>
        <v>11587.916666666666</v>
      </c>
      <c r="E28" s="148">
        <f t="shared" si="14"/>
        <v>11587.916666666666</v>
      </c>
      <c r="F28" s="148">
        <f t="shared" si="14"/>
        <v>11587.916666666666</v>
      </c>
      <c r="G28" s="148">
        <f t="shared" si="14"/>
        <v>11587.916666666666</v>
      </c>
      <c r="H28" s="148">
        <f t="shared" si="14"/>
        <v>11587.916666666666</v>
      </c>
      <c r="I28" s="148">
        <f t="shared" si="14"/>
        <v>11587.916666666666</v>
      </c>
      <c r="J28" s="148">
        <f t="shared" si="14"/>
        <v>11587.916666666666</v>
      </c>
      <c r="K28" s="148">
        <f t="shared" si="14"/>
        <v>11587.916666666666</v>
      </c>
      <c r="L28" s="148">
        <f t="shared" si="14"/>
        <v>11587.916666666666</v>
      </c>
      <c r="M28" s="148">
        <f t="shared" si="14"/>
        <v>11587.916666666666</v>
      </c>
      <c r="N28" s="148">
        <v>11587</v>
      </c>
      <c r="O28" s="503">
        <f>Össz.önkor.mérleg.!I19</f>
        <v>139055</v>
      </c>
      <c r="P28" s="28"/>
    </row>
    <row r="29" spans="1:256" s="25" customFormat="1" ht="12.75" customHeight="1" x14ac:dyDescent="0.25">
      <c r="A29" s="1202" t="s">
        <v>475</v>
      </c>
      <c r="B29" s="26" t="s">
        <v>405</v>
      </c>
      <c r="C29" s="148">
        <f t="shared" si="11"/>
        <v>4962.75</v>
      </c>
      <c r="D29" s="148">
        <f t="shared" si="13"/>
        <v>4962.75</v>
      </c>
      <c r="E29" s="148">
        <f t="shared" si="14"/>
        <v>4962.75</v>
      </c>
      <c r="F29" s="148">
        <f t="shared" si="14"/>
        <v>4962.75</v>
      </c>
      <c r="G29" s="148">
        <f t="shared" si="14"/>
        <v>4962.75</v>
      </c>
      <c r="H29" s="148">
        <f t="shared" si="14"/>
        <v>4962.75</v>
      </c>
      <c r="I29" s="148">
        <f t="shared" si="14"/>
        <v>4962.75</v>
      </c>
      <c r="J29" s="148">
        <f t="shared" si="14"/>
        <v>4962.75</v>
      </c>
      <c r="K29" s="148">
        <f t="shared" si="14"/>
        <v>4962.75</v>
      </c>
      <c r="L29" s="148">
        <f t="shared" si="14"/>
        <v>4962.75</v>
      </c>
      <c r="M29" s="148">
        <f t="shared" si="14"/>
        <v>4962.75</v>
      </c>
      <c r="N29" s="148">
        <v>4960</v>
      </c>
      <c r="O29" s="503">
        <f>Össz.önkor.mérleg.!I17</f>
        <v>59553</v>
      </c>
      <c r="P29" s="28"/>
    </row>
    <row r="30" spans="1:256" s="25" customFormat="1" ht="15.75" customHeight="1" x14ac:dyDescent="0.25">
      <c r="A30" s="1202" t="s">
        <v>476</v>
      </c>
      <c r="B30" s="26" t="s">
        <v>406</v>
      </c>
      <c r="C30" s="148">
        <f t="shared" si="11"/>
        <v>10630.083333333334</v>
      </c>
      <c r="D30" s="148">
        <f t="shared" si="13"/>
        <v>10630.083333333334</v>
      </c>
      <c r="E30" s="148">
        <f t="shared" si="14"/>
        <v>10630.083333333334</v>
      </c>
      <c r="F30" s="148">
        <f t="shared" si="14"/>
        <v>10630.083333333334</v>
      </c>
      <c r="G30" s="148">
        <f t="shared" si="14"/>
        <v>10630.083333333334</v>
      </c>
      <c r="H30" s="148">
        <f t="shared" si="14"/>
        <v>10630.083333333334</v>
      </c>
      <c r="I30" s="148">
        <f t="shared" si="14"/>
        <v>10630.083333333334</v>
      </c>
      <c r="J30" s="148">
        <f t="shared" si="14"/>
        <v>10630.083333333334</v>
      </c>
      <c r="K30" s="148">
        <f t="shared" si="14"/>
        <v>10630.083333333334</v>
      </c>
      <c r="L30" s="148">
        <f t="shared" si="14"/>
        <v>10630.083333333334</v>
      </c>
      <c r="M30" s="148">
        <f t="shared" si="14"/>
        <v>10630.083333333334</v>
      </c>
      <c r="N30" s="148">
        <v>10631</v>
      </c>
      <c r="O30" s="503">
        <f>Össz.önkor.mérleg.!I18</f>
        <v>127561</v>
      </c>
      <c r="P30" s="28"/>
    </row>
    <row r="31" spans="1:256" s="25" customFormat="1" ht="15" customHeight="1" x14ac:dyDescent="0.25">
      <c r="A31" s="1202" t="s">
        <v>477</v>
      </c>
      <c r="B31" s="26" t="s">
        <v>570</v>
      </c>
      <c r="C31" s="148">
        <f t="shared" si="11"/>
        <v>23371.583333333332</v>
      </c>
      <c r="D31" s="148">
        <f t="shared" si="13"/>
        <v>23371.583333333332</v>
      </c>
      <c r="E31" s="148">
        <f t="shared" si="14"/>
        <v>23371.583333333332</v>
      </c>
      <c r="F31" s="148">
        <f t="shared" si="14"/>
        <v>23371.583333333332</v>
      </c>
      <c r="G31" s="148">
        <f t="shared" si="14"/>
        <v>23371.583333333332</v>
      </c>
      <c r="H31" s="148">
        <f t="shared" si="14"/>
        <v>23371.583333333332</v>
      </c>
      <c r="I31" s="148">
        <f t="shared" si="14"/>
        <v>23371.583333333332</v>
      </c>
      <c r="J31" s="148">
        <f t="shared" si="14"/>
        <v>23371.583333333332</v>
      </c>
      <c r="K31" s="148">
        <f t="shared" si="14"/>
        <v>23371.583333333332</v>
      </c>
      <c r="L31" s="148">
        <f t="shared" si="14"/>
        <v>23371.583333333332</v>
      </c>
      <c r="M31" s="148">
        <f t="shared" si="14"/>
        <v>23371.583333333332</v>
      </c>
      <c r="N31" s="148">
        <v>23367</v>
      </c>
      <c r="O31" s="503">
        <f>Össz.önkor.mérleg.!I20+Össz.önkor.mérleg.!I21</f>
        <v>280459</v>
      </c>
      <c r="P31" s="28"/>
    </row>
    <row r="32" spans="1:256" s="26" customFormat="1" ht="15.75" customHeight="1" x14ac:dyDescent="0.25">
      <c r="A32" s="1202" t="s">
        <v>478</v>
      </c>
      <c r="B32" s="871" t="s">
        <v>543</v>
      </c>
      <c r="C32" s="1246">
        <v>246897</v>
      </c>
      <c r="D32" s="1246">
        <v>246897</v>
      </c>
      <c r="E32" s="1246">
        <v>246897</v>
      </c>
      <c r="F32" s="1246">
        <v>246897</v>
      </c>
      <c r="G32" s="1246">
        <v>246897</v>
      </c>
      <c r="H32" s="1246">
        <v>246897</v>
      </c>
      <c r="I32" s="1246">
        <v>246897</v>
      </c>
      <c r="J32" s="1246">
        <v>246897</v>
      </c>
      <c r="K32" s="1246">
        <v>246897</v>
      </c>
      <c r="L32" s="1246">
        <v>246897</v>
      </c>
      <c r="M32" s="1246">
        <v>246897</v>
      </c>
      <c r="N32" s="1246">
        <f t="shared" ref="N32" si="15">SUM(N24:N31)</f>
        <v>246885</v>
      </c>
      <c r="O32" s="1247">
        <f>SUM(O24:O31)</f>
        <v>2962752</v>
      </c>
      <c r="P32" s="364"/>
    </row>
    <row r="33" spans="1:16" s="26" customFormat="1" ht="15" customHeight="1" x14ac:dyDescent="0.25">
      <c r="A33" s="1202" t="s">
        <v>479</v>
      </c>
      <c r="B33" s="26" t="s">
        <v>544</v>
      </c>
      <c r="C33" s="148">
        <v>261732</v>
      </c>
      <c r="D33" s="148">
        <v>261732</v>
      </c>
      <c r="E33" s="148">
        <v>261732</v>
      </c>
      <c r="F33" s="148">
        <v>261732</v>
      </c>
      <c r="G33" s="148">
        <v>261732</v>
      </c>
      <c r="H33" s="148">
        <v>261732</v>
      </c>
      <c r="I33" s="148">
        <v>261732</v>
      </c>
      <c r="J33" s="148">
        <v>261732</v>
      </c>
      <c r="K33" s="148">
        <v>261732</v>
      </c>
      <c r="L33" s="148">
        <v>261732</v>
      </c>
      <c r="M33" s="148">
        <v>261732</v>
      </c>
      <c r="N33" s="148">
        <v>261728</v>
      </c>
      <c r="O33" s="503">
        <f>Össz.önkor.mérleg.!I27</f>
        <v>3140780</v>
      </c>
      <c r="P33" s="364"/>
    </row>
    <row r="34" spans="1:16" s="26" customFormat="1" ht="15" customHeight="1" x14ac:dyDescent="0.25">
      <c r="A34" s="1202" t="s">
        <v>488</v>
      </c>
      <c r="B34" s="26" t="s">
        <v>424</v>
      </c>
      <c r="C34" s="148">
        <v>3920</v>
      </c>
      <c r="D34" s="148">
        <f t="shared" ref="D34:M38" si="16">C34</f>
        <v>3920</v>
      </c>
      <c r="E34" s="148">
        <f t="shared" si="16"/>
        <v>3920</v>
      </c>
      <c r="F34" s="148">
        <f t="shared" si="16"/>
        <v>3920</v>
      </c>
      <c r="G34" s="148">
        <f t="shared" si="16"/>
        <v>3920</v>
      </c>
      <c r="H34" s="148">
        <f t="shared" si="16"/>
        <v>3920</v>
      </c>
      <c r="I34" s="148">
        <f t="shared" si="16"/>
        <v>3920</v>
      </c>
      <c r="J34" s="148">
        <f t="shared" si="16"/>
        <v>3920</v>
      </c>
      <c r="K34" s="148">
        <f t="shared" si="16"/>
        <v>3920</v>
      </c>
      <c r="L34" s="148">
        <f t="shared" si="16"/>
        <v>3920</v>
      </c>
      <c r="M34" s="148">
        <f t="shared" si="16"/>
        <v>3920</v>
      </c>
      <c r="N34" s="148">
        <v>3924</v>
      </c>
      <c r="O34" s="503">
        <f>Össz.önkor.mérleg.!I28</f>
        <v>47044</v>
      </c>
      <c r="P34" s="364"/>
    </row>
    <row r="35" spans="1:16" s="26" customFormat="1" ht="15.75" customHeight="1" x14ac:dyDescent="0.25">
      <c r="A35" s="1202" t="s">
        <v>489</v>
      </c>
      <c r="B35" s="26" t="s">
        <v>407</v>
      </c>
      <c r="C35" s="148">
        <v>417</v>
      </c>
      <c r="D35" s="148">
        <f t="shared" si="16"/>
        <v>417</v>
      </c>
      <c r="E35" s="148">
        <f t="shared" si="16"/>
        <v>417</v>
      </c>
      <c r="F35" s="148">
        <f t="shared" si="16"/>
        <v>417</v>
      </c>
      <c r="G35" s="148">
        <f t="shared" si="16"/>
        <v>417</v>
      </c>
      <c r="H35" s="148">
        <f t="shared" si="16"/>
        <v>417</v>
      </c>
      <c r="I35" s="148">
        <f t="shared" si="16"/>
        <v>417</v>
      </c>
      <c r="J35" s="148">
        <f t="shared" si="16"/>
        <v>417</v>
      </c>
      <c r="K35" s="148">
        <f t="shared" si="16"/>
        <v>417</v>
      </c>
      <c r="L35" s="148">
        <f t="shared" si="16"/>
        <v>417</v>
      </c>
      <c r="M35" s="148">
        <f t="shared" si="16"/>
        <v>417</v>
      </c>
      <c r="N35" s="148">
        <v>413</v>
      </c>
      <c r="O35" s="503">
        <v>5000</v>
      </c>
    </row>
    <row r="36" spans="1:16" s="26" customFormat="1" ht="15.75" customHeight="1" x14ac:dyDescent="0.25">
      <c r="A36" s="1202" t="s">
        <v>490</v>
      </c>
      <c r="B36" s="26" t="s">
        <v>568</v>
      </c>
      <c r="C36" s="148">
        <v>1040</v>
      </c>
      <c r="D36" s="148">
        <f t="shared" si="16"/>
        <v>1040</v>
      </c>
      <c r="E36" s="148">
        <f t="shared" si="16"/>
        <v>1040</v>
      </c>
      <c r="F36" s="148">
        <f t="shared" si="16"/>
        <v>1040</v>
      </c>
      <c r="G36" s="148">
        <f t="shared" si="16"/>
        <v>1040</v>
      </c>
      <c r="H36" s="148">
        <f t="shared" si="16"/>
        <v>1040</v>
      </c>
      <c r="I36" s="148">
        <f t="shared" si="16"/>
        <v>1040</v>
      </c>
      <c r="J36" s="148">
        <f t="shared" si="16"/>
        <v>1040</v>
      </c>
      <c r="K36" s="148">
        <f t="shared" si="16"/>
        <v>1040</v>
      </c>
      <c r="L36" s="148">
        <f t="shared" si="16"/>
        <v>1040</v>
      </c>
      <c r="M36" s="148">
        <f t="shared" si="16"/>
        <v>1040</v>
      </c>
      <c r="N36" s="148">
        <v>1039</v>
      </c>
      <c r="O36" s="503">
        <f>Össz.önkor.mérleg.!I30</f>
        <v>12479</v>
      </c>
    </row>
    <row r="37" spans="1:16" s="26" customFormat="1" ht="16.5" customHeight="1" x14ac:dyDescent="0.25">
      <c r="A37" s="1202" t="s">
        <v>491</v>
      </c>
      <c r="B37" s="26" t="s">
        <v>569</v>
      </c>
      <c r="C37" s="148">
        <v>155</v>
      </c>
      <c r="D37" s="148">
        <f t="shared" si="16"/>
        <v>155</v>
      </c>
      <c r="E37" s="148">
        <f t="shared" si="16"/>
        <v>155</v>
      </c>
      <c r="F37" s="148">
        <f t="shared" si="16"/>
        <v>155</v>
      </c>
      <c r="G37" s="148">
        <f t="shared" si="16"/>
        <v>155</v>
      </c>
      <c r="H37" s="148">
        <f t="shared" si="16"/>
        <v>155</v>
      </c>
      <c r="I37" s="148">
        <f t="shared" si="16"/>
        <v>155</v>
      </c>
      <c r="J37" s="148">
        <f t="shared" si="16"/>
        <v>155</v>
      </c>
      <c r="K37" s="148">
        <f t="shared" si="16"/>
        <v>155</v>
      </c>
      <c r="L37" s="148">
        <f t="shared" si="16"/>
        <v>155</v>
      </c>
      <c r="M37" s="148">
        <f t="shared" si="16"/>
        <v>155</v>
      </c>
      <c r="N37" s="148">
        <v>158</v>
      </c>
      <c r="O37" s="503">
        <f>Össz.önkor.mérleg.!I32</f>
        <v>1863</v>
      </c>
      <c r="P37" s="364"/>
    </row>
    <row r="38" spans="1:16" s="26" customFormat="1" ht="15" customHeight="1" x14ac:dyDescent="0.25">
      <c r="A38" s="1202" t="s">
        <v>492</v>
      </c>
      <c r="B38" s="26" t="s">
        <v>571</v>
      </c>
      <c r="C38" s="148">
        <v>1178</v>
      </c>
      <c r="D38" s="148">
        <f t="shared" si="16"/>
        <v>1178</v>
      </c>
      <c r="E38" s="148">
        <f t="shared" si="16"/>
        <v>1178</v>
      </c>
      <c r="F38" s="148">
        <f t="shared" si="16"/>
        <v>1178</v>
      </c>
      <c r="G38" s="148">
        <f t="shared" si="16"/>
        <v>1178</v>
      </c>
      <c r="H38" s="148">
        <f t="shared" si="16"/>
        <v>1178</v>
      </c>
      <c r="I38" s="148">
        <f t="shared" si="16"/>
        <v>1178</v>
      </c>
      <c r="J38" s="148">
        <f t="shared" si="16"/>
        <v>1178</v>
      </c>
      <c r="K38" s="148">
        <f t="shared" si="16"/>
        <v>1178</v>
      </c>
      <c r="L38" s="148">
        <f t="shared" si="16"/>
        <v>1178</v>
      </c>
      <c r="M38" s="148">
        <f t="shared" si="16"/>
        <v>1178</v>
      </c>
      <c r="N38" s="148">
        <v>11863</v>
      </c>
      <c r="O38" s="503">
        <f>Össz.önkor.mérleg.!I33</f>
        <v>14141</v>
      </c>
      <c r="P38" s="364"/>
    </row>
    <row r="39" spans="1:16" s="31" customFormat="1" ht="15" customHeight="1" x14ac:dyDescent="0.25">
      <c r="A39" s="1202" t="s">
        <v>493</v>
      </c>
      <c r="B39" s="870" t="s">
        <v>572</v>
      </c>
      <c r="C39" s="1245">
        <f>SUM(C33:C38)</f>
        <v>268442</v>
      </c>
      <c r="D39" s="1245">
        <f t="shared" ref="D39:M39" si="17">SUM(D33:D38)</f>
        <v>268442</v>
      </c>
      <c r="E39" s="1245">
        <f t="shared" si="17"/>
        <v>268442</v>
      </c>
      <c r="F39" s="1245">
        <f t="shared" si="17"/>
        <v>268442</v>
      </c>
      <c r="G39" s="1245">
        <f t="shared" si="17"/>
        <v>268442</v>
      </c>
      <c r="H39" s="1245">
        <f t="shared" si="17"/>
        <v>268442</v>
      </c>
      <c r="I39" s="1245">
        <f t="shared" si="17"/>
        <v>268442</v>
      </c>
      <c r="J39" s="1245">
        <f t="shared" si="17"/>
        <v>268442</v>
      </c>
      <c r="K39" s="1245">
        <f t="shared" si="17"/>
        <v>268442</v>
      </c>
      <c r="L39" s="1245">
        <f t="shared" si="17"/>
        <v>268442</v>
      </c>
      <c r="M39" s="1245">
        <f t="shared" si="17"/>
        <v>268442</v>
      </c>
      <c r="N39" s="1245">
        <v>268445</v>
      </c>
      <c r="O39" s="1291">
        <f>SUM(O33:O38)</f>
        <v>3221307</v>
      </c>
      <c r="P39" s="30"/>
    </row>
    <row r="40" spans="1:16" s="31" customFormat="1" ht="15" customHeight="1" x14ac:dyDescent="0.25">
      <c r="A40" s="1202" t="s">
        <v>494</v>
      </c>
      <c r="B40" s="1244" t="s">
        <v>1211</v>
      </c>
      <c r="C40" s="1249">
        <v>13343</v>
      </c>
      <c r="D40" s="1249">
        <v>13343</v>
      </c>
      <c r="E40" s="1249">
        <v>13343</v>
      </c>
      <c r="F40" s="1249">
        <v>13343</v>
      </c>
      <c r="G40" s="1249">
        <v>13343</v>
      </c>
      <c r="H40" s="1249">
        <v>13343</v>
      </c>
      <c r="I40" s="1249">
        <v>13343</v>
      </c>
      <c r="J40" s="1249">
        <v>13343</v>
      </c>
      <c r="K40" s="1249">
        <v>13343</v>
      </c>
      <c r="L40" s="1249">
        <v>13343</v>
      </c>
      <c r="M40" s="1249">
        <v>13343</v>
      </c>
      <c r="N40" s="1249">
        <v>13348</v>
      </c>
      <c r="O40" s="1293">
        <f>Össz.önkor.mérleg.!I41</f>
        <v>160121</v>
      </c>
      <c r="P40" s="30"/>
    </row>
    <row r="41" spans="1:16" s="31" customFormat="1" ht="15" customHeight="1" x14ac:dyDescent="0.25">
      <c r="A41" s="1202" t="s">
        <v>495</v>
      </c>
      <c r="B41" s="872" t="s">
        <v>737</v>
      </c>
      <c r="C41" s="1250">
        <v>5366</v>
      </c>
      <c r="D41" s="1250">
        <f>C41</f>
        <v>5366</v>
      </c>
      <c r="E41" s="1250">
        <f t="shared" ref="E41:M41" si="18">D41</f>
        <v>5366</v>
      </c>
      <c r="F41" s="1250">
        <f t="shared" si="18"/>
        <v>5366</v>
      </c>
      <c r="G41" s="1250">
        <f t="shared" si="18"/>
        <v>5366</v>
      </c>
      <c r="H41" s="1250">
        <f t="shared" si="18"/>
        <v>5366</v>
      </c>
      <c r="I41" s="1250">
        <f t="shared" si="18"/>
        <v>5366</v>
      </c>
      <c r="J41" s="1250">
        <f t="shared" si="18"/>
        <v>5366</v>
      </c>
      <c r="K41" s="1250">
        <f t="shared" si="18"/>
        <v>5366</v>
      </c>
      <c r="L41" s="1250">
        <f t="shared" si="18"/>
        <v>5366</v>
      </c>
      <c r="M41" s="1250">
        <f t="shared" si="18"/>
        <v>5366</v>
      </c>
      <c r="N41" s="1250">
        <v>5366</v>
      </c>
      <c r="O41" s="1294">
        <f>Össz.önkor.mérleg.!I48</f>
        <v>64392</v>
      </c>
      <c r="P41" s="30"/>
    </row>
    <row r="42" spans="1:16" s="25" customFormat="1" ht="15.75" customHeight="1" thickBot="1" x14ac:dyDescent="0.3">
      <c r="A42" s="1263" t="s">
        <v>496</v>
      </c>
      <c r="B42" s="1295" t="s">
        <v>736</v>
      </c>
      <c r="C42" s="149">
        <f t="shared" ref="C42:N42" si="19">SUM(C40:C41)</f>
        <v>18709</v>
      </c>
      <c r="D42" s="149">
        <f t="shared" si="19"/>
        <v>18709</v>
      </c>
      <c r="E42" s="149">
        <f t="shared" si="19"/>
        <v>18709</v>
      </c>
      <c r="F42" s="149">
        <f t="shared" si="19"/>
        <v>18709</v>
      </c>
      <c r="G42" s="149">
        <f t="shared" si="19"/>
        <v>18709</v>
      </c>
      <c r="H42" s="149">
        <f t="shared" si="19"/>
        <v>18709</v>
      </c>
      <c r="I42" s="149">
        <f t="shared" si="19"/>
        <v>18709</v>
      </c>
      <c r="J42" s="149">
        <f t="shared" si="19"/>
        <v>18709</v>
      </c>
      <c r="K42" s="149">
        <f t="shared" si="19"/>
        <v>18709</v>
      </c>
      <c r="L42" s="149">
        <f t="shared" si="19"/>
        <v>18709</v>
      </c>
      <c r="M42" s="149">
        <f t="shared" si="19"/>
        <v>18709</v>
      </c>
      <c r="N42" s="149">
        <f t="shared" si="19"/>
        <v>18714</v>
      </c>
      <c r="O42" s="503">
        <f>O40+O41</f>
        <v>224513</v>
      </c>
    </row>
    <row r="43" spans="1:16" s="27" customFormat="1" ht="16.5" customHeight="1" thickBot="1" x14ac:dyDescent="0.3">
      <c r="A43" s="1265" t="s">
        <v>545</v>
      </c>
      <c r="B43" s="1299" t="s">
        <v>575</v>
      </c>
      <c r="C43" s="1296">
        <f>C39+C32+C42</f>
        <v>534048</v>
      </c>
      <c r="D43" s="1296">
        <f t="shared" ref="D43:L43" si="20">D39+D32+D42</f>
        <v>534048</v>
      </c>
      <c r="E43" s="1296">
        <f>E39+E32+E42</f>
        <v>534048</v>
      </c>
      <c r="F43" s="1296">
        <f>F39+F32+F42</f>
        <v>534048</v>
      </c>
      <c r="G43" s="1296">
        <f t="shared" si="20"/>
        <v>534048</v>
      </c>
      <c r="H43" s="1296">
        <f t="shared" si="20"/>
        <v>534048</v>
      </c>
      <c r="I43" s="1296">
        <f t="shared" si="20"/>
        <v>534048</v>
      </c>
      <c r="J43" s="1296">
        <f t="shared" si="20"/>
        <v>534048</v>
      </c>
      <c r="K43" s="1296">
        <f t="shared" si="20"/>
        <v>534048</v>
      </c>
      <c r="L43" s="1296">
        <f t="shared" si="20"/>
        <v>534048</v>
      </c>
      <c r="M43" s="1296">
        <f>M39+M32+M42</f>
        <v>534048</v>
      </c>
      <c r="N43" s="1296">
        <f>N39+N32+N42</f>
        <v>534044</v>
      </c>
      <c r="O43" s="1297">
        <f>O32+O39+O42</f>
        <v>6408572</v>
      </c>
      <c r="P43" s="29"/>
    </row>
    <row r="44" spans="1:16" ht="12.75" customHeight="1" x14ac:dyDescent="0.25">
      <c r="B44" s="746"/>
      <c r="C44" s="812"/>
      <c r="D44" s="812"/>
      <c r="E44" s="812"/>
      <c r="F44" s="812"/>
      <c r="G44" s="812"/>
      <c r="H44" s="812"/>
      <c r="I44" s="812"/>
      <c r="J44" s="812"/>
      <c r="K44" s="812"/>
      <c r="L44" s="812"/>
      <c r="M44" s="812"/>
      <c r="N44" s="812"/>
      <c r="O44" s="812"/>
    </row>
    <row r="45" spans="1:16" ht="12.75" customHeight="1" x14ac:dyDescent="0.25"/>
    <row r="46" spans="1:16" ht="12.75" customHeight="1" x14ac:dyDescent="0.25"/>
    <row r="47" spans="1:16" ht="12.75" customHeight="1" x14ac:dyDescent="0.25">
      <c r="A47" s="319"/>
      <c r="B47" s="155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KD68"/>
  <sheetViews>
    <sheetView workbookViewId="0">
      <selection sqref="A1:BU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7" width="6.42578125" style="15" customWidth="1"/>
    <col min="8" max="8" width="6.85546875" style="15" customWidth="1"/>
    <col min="9" max="9" width="4.7109375" style="15" customWidth="1"/>
    <col min="10" max="10" width="5.42578125" style="15" customWidth="1"/>
    <col min="11" max="12" width="4" style="15" customWidth="1"/>
    <col min="13" max="15" width="7.42578125" style="15" customWidth="1"/>
    <col min="16" max="29" width="7.28515625" style="15" customWidth="1"/>
    <col min="30" max="30" width="6.7109375" style="15" customWidth="1"/>
    <col min="31" max="31" width="5.140625" style="15" customWidth="1"/>
    <col min="32" max="32" width="6.140625" style="15" customWidth="1"/>
    <col min="33" max="33" width="5.7109375" style="15" customWidth="1"/>
    <col min="34" max="51" width="6.7109375" style="15" customWidth="1"/>
    <col min="52" max="53" width="6.85546875" style="15" customWidth="1"/>
    <col min="54" max="54" width="6.5703125" style="15" customWidth="1"/>
    <col min="55" max="72" width="7.140625" style="15" customWidth="1"/>
    <col min="73" max="73" width="7.5703125" style="15" customWidth="1"/>
    <col min="74" max="16384" width="9.140625" style="14"/>
  </cols>
  <sheetData>
    <row r="1" spans="1:75" ht="15.75" customHeight="1" x14ac:dyDescent="0.25">
      <c r="A1" s="1612" t="s">
        <v>1263</v>
      </c>
      <c r="B1" s="1613"/>
      <c r="C1" s="1613"/>
      <c r="D1" s="1613"/>
      <c r="E1" s="1613"/>
      <c r="F1" s="1613"/>
      <c r="G1" s="1613"/>
      <c r="H1" s="1613"/>
      <c r="I1" s="1613"/>
      <c r="J1" s="1613"/>
      <c r="K1" s="1613"/>
      <c r="L1" s="1613"/>
      <c r="M1" s="1613"/>
      <c r="N1" s="1613"/>
      <c r="O1" s="1613"/>
      <c r="P1" s="1613"/>
      <c r="Q1" s="1613"/>
      <c r="R1" s="1613"/>
      <c r="S1" s="1613"/>
      <c r="T1" s="1613"/>
      <c r="U1" s="1613"/>
      <c r="V1" s="1613"/>
      <c r="W1" s="1613"/>
      <c r="X1" s="1613"/>
      <c r="Y1" s="1613"/>
      <c r="Z1" s="1613"/>
      <c r="AA1" s="1613"/>
      <c r="AB1" s="1613"/>
      <c r="AC1" s="1613"/>
      <c r="AD1" s="1613"/>
      <c r="AE1" s="1613"/>
      <c r="AF1" s="1613"/>
      <c r="AG1" s="1613"/>
      <c r="AH1" s="1613"/>
      <c r="AI1" s="1613"/>
      <c r="AJ1" s="1613"/>
      <c r="AK1" s="1613"/>
      <c r="AL1" s="1613"/>
      <c r="AM1" s="1613"/>
      <c r="AN1" s="1613"/>
      <c r="AO1" s="1613"/>
      <c r="AP1" s="1613"/>
      <c r="AQ1" s="1613"/>
      <c r="AR1" s="1613"/>
      <c r="AS1" s="1613"/>
      <c r="AT1" s="1613"/>
      <c r="AU1" s="1613"/>
      <c r="AV1" s="1613"/>
      <c r="AW1" s="1613"/>
      <c r="AX1" s="1613"/>
      <c r="AY1" s="1613"/>
      <c r="AZ1" s="1613"/>
      <c r="BA1" s="1613"/>
      <c r="BB1" s="1613"/>
      <c r="BC1" s="1613"/>
      <c r="BD1" s="1613"/>
      <c r="BE1" s="1613"/>
      <c r="BF1" s="1613"/>
      <c r="BG1" s="1613"/>
      <c r="BH1" s="1613"/>
      <c r="BI1" s="1613"/>
      <c r="BJ1" s="1613"/>
      <c r="BK1" s="1613"/>
      <c r="BL1" s="1613"/>
      <c r="BM1" s="1613"/>
      <c r="BN1" s="1613"/>
      <c r="BO1" s="1613"/>
      <c r="BP1" s="1613"/>
      <c r="BQ1" s="1613"/>
      <c r="BR1" s="1613"/>
      <c r="BS1" s="1613"/>
      <c r="BT1" s="1613"/>
      <c r="BU1" s="1613"/>
    </row>
    <row r="2" spans="1:75" ht="15.75" customHeight="1" x14ac:dyDescent="0.25">
      <c r="A2" s="1589" t="s">
        <v>51</v>
      </c>
      <c r="B2" s="1589"/>
      <c r="C2" s="1589"/>
      <c r="D2" s="1589"/>
      <c r="E2" s="1589"/>
      <c r="F2" s="1589"/>
      <c r="G2" s="1589"/>
      <c r="H2" s="1589"/>
      <c r="I2" s="1589"/>
      <c r="J2" s="1589"/>
      <c r="K2" s="1589"/>
      <c r="L2" s="1589"/>
      <c r="M2" s="1589"/>
      <c r="N2" s="1589"/>
      <c r="O2" s="1589"/>
      <c r="P2" s="1589"/>
      <c r="Q2" s="1589"/>
      <c r="R2" s="1589"/>
      <c r="S2" s="1589"/>
      <c r="T2" s="1589"/>
      <c r="U2" s="1589"/>
      <c r="V2" s="1589"/>
      <c r="W2" s="1589"/>
      <c r="X2" s="1589"/>
      <c r="Y2" s="1589"/>
      <c r="Z2" s="1589"/>
      <c r="AA2" s="1589"/>
      <c r="AB2" s="1589"/>
      <c r="AC2" s="1589"/>
      <c r="AD2" s="1589"/>
      <c r="AE2" s="1589"/>
      <c r="AF2" s="1589"/>
      <c r="AG2" s="1589"/>
      <c r="AH2" s="1589"/>
      <c r="AI2" s="1589"/>
      <c r="AJ2" s="1589"/>
      <c r="AK2" s="1589"/>
      <c r="AL2" s="1589"/>
      <c r="AM2" s="1589"/>
      <c r="AN2" s="1589"/>
      <c r="AO2" s="1589"/>
      <c r="AP2" s="1589"/>
      <c r="AQ2" s="1589"/>
      <c r="AR2" s="1589"/>
      <c r="AS2" s="1589"/>
      <c r="AT2" s="1589"/>
      <c r="AU2" s="1589"/>
      <c r="AV2" s="1589"/>
      <c r="AW2" s="1589"/>
      <c r="AX2" s="1589"/>
      <c r="AY2" s="1589"/>
      <c r="AZ2" s="1589"/>
      <c r="BA2" s="1589"/>
      <c r="BB2" s="1589"/>
      <c r="BC2" s="1589"/>
      <c r="BD2" s="1589"/>
      <c r="BE2" s="1589"/>
      <c r="BF2" s="1589"/>
      <c r="BG2" s="1589"/>
      <c r="BH2" s="1589"/>
      <c r="BI2" s="1589"/>
      <c r="BJ2" s="1589"/>
      <c r="BK2" s="1589"/>
      <c r="BL2" s="1589"/>
      <c r="BM2" s="1589"/>
      <c r="BN2" s="1589"/>
      <c r="BO2" s="1589"/>
      <c r="BP2" s="1589"/>
      <c r="BQ2" s="1589"/>
      <c r="BR2" s="1589"/>
      <c r="BS2" s="1589"/>
      <c r="BT2" s="1589"/>
      <c r="BU2" s="1589"/>
    </row>
    <row r="3" spans="1:75" ht="15.75" customHeight="1" x14ac:dyDescent="0.25">
      <c r="A3" s="1589" t="s">
        <v>1043</v>
      </c>
      <c r="B3" s="1589"/>
      <c r="C3" s="1589"/>
      <c r="D3" s="1589"/>
      <c r="E3" s="1589"/>
      <c r="F3" s="1589"/>
      <c r="G3" s="1589"/>
      <c r="H3" s="1589"/>
      <c r="I3" s="1589"/>
      <c r="J3" s="1589"/>
      <c r="K3" s="1589"/>
      <c r="L3" s="1589"/>
      <c r="M3" s="1589"/>
      <c r="N3" s="1589"/>
      <c r="O3" s="1589"/>
      <c r="P3" s="1589"/>
      <c r="Q3" s="1589"/>
      <c r="R3" s="1589"/>
      <c r="S3" s="1589"/>
      <c r="T3" s="1589"/>
      <c r="U3" s="1589"/>
      <c r="V3" s="1589"/>
      <c r="W3" s="1589"/>
      <c r="X3" s="1589"/>
      <c r="Y3" s="1589"/>
      <c r="Z3" s="1589"/>
      <c r="AA3" s="1589"/>
      <c r="AB3" s="1589"/>
      <c r="AC3" s="1589"/>
      <c r="AD3" s="1589"/>
      <c r="AE3" s="1589"/>
      <c r="AF3" s="1589"/>
      <c r="AG3" s="1589"/>
      <c r="AH3" s="1589"/>
      <c r="AI3" s="1589"/>
      <c r="AJ3" s="1589"/>
      <c r="AK3" s="1589"/>
      <c r="AL3" s="1589"/>
      <c r="AM3" s="1589"/>
      <c r="AN3" s="1589"/>
      <c r="AO3" s="1589"/>
      <c r="AP3" s="1589"/>
      <c r="AQ3" s="1589"/>
      <c r="AR3" s="1589"/>
      <c r="AS3" s="1589"/>
      <c r="AT3" s="1589"/>
      <c r="AU3" s="1589"/>
      <c r="AV3" s="1589"/>
      <c r="AW3" s="1589"/>
      <c r="AX3" s="1589"/>
      <c r="AY3" s="1589"/>
      <c r="AZ3" s="1589"/>
      <c r="BA3" s="1589"/>
      <c r="BB3" s="1589"/>
      <c r="BC3" s="1589"/>
      <c r="BD3" s="1589"/>
      <c r="BE3" s="1589"/>
      <c r="BF3" s="1589"/>
      <c r="BG3" s="1589"/>
      <c r="BH3" s="1589"/>
      <c r="BI3" s="1589"/>
      <c r="BJ3" s="1589"/>
      <c r="BK3" s="1589"/>
      <c r="BL3" s="1589"/>
      <c r="BM3" s="1589"/>
      <c r="BN3" s="1589"/>
      <c r="BO3" s="1589"/>
      <c r="BP3" s="1589"/>
      <c r="BQ3" s="1589"/>
      <c r="BR3" s="1589"/>
      <c r="BS3" s="1589"/>
      <c r="BT3" s="1589"/>
      <c r="BU3" s="1589"/>
    </row>
    <row r="4" spans="1:7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</row>
    <row r="5" spans="1:75" ht="27.75" customHeight="1" x14ac:dyDescent="0.25">
      <c r="A5" s="1620" t="s">
        <v>67</v>
      </c>
      <c r="B5" s="35" t="s">
        <v>54</v>
      </c>
      <c r="C5" s="1608" t="s">
        <v>55</v>
      </c>
      <c r="D5" s="1608"/>
      <c r="E5" s="1608"/>
      <c r="F5" s="1608"/>
      <c r="G5" s="1608"/>
      <c r="H5" s="1608"/>
      <c r="I5" s="1608" t="s">
        <v>56</v>
      </c>
      <c r="J5" s="1608"/>
      <c r="K5" s="1608" t="s">
        <v>57</v>
      </c>
      <c r="L5" s="1608"/>
      <c r="M5" s="1608"/>
      <c r="N5" s="1609" t="s">
        <v>411</v>
      </c>
      <c r="O5" s="1609"/>
      <c r="P5" s="1608" t="s">
        <v>412</v>
      </c>
      <c r="Q5" s="1608"/>
      <c r="R5" s="1608"/>
      <c r="S5" s="1608"/>
      <c r="T5" s="1608"/>
      <c r="U5" s="1608"/>
      <c r="V5" s="1608"/>
      <c r="W5" s="1608"/>
      <c r="X5" s="1608"/>
      <c r="Y5" s="1608"/>
      <c r="Z5" s="1608"/>
      <c r="AA5" s="1608"/>
      <c r="AB5" s="1608"/>
      <c r="AC5" s="1608"/>
      <c r="AD5" s="1608"/>
      <c r="AE5" s="1608" t="s">
        <v>413</v>
      </c>
      <c r="AF5" s="1609"/>
      <c r="AG5" s="1609"/>
      <c r="AH5" s="1614" t="s">
        <v>514</v>
      </c>
      <c r="AI5" s="1614"/>
      <c r="AJ5" s="1614"/>
      <c r="AK5" s="1614"/>
      <c r="AL5" s="1614"/>
      <c r="AM5" s="1614"/>
      <c r="AN5" s="1614"/>
      <c r="AO5" s="1614"/>
      <c r="AP5" s="1614"/>
      <c r="AQ5" s="1614"/>
      <c r="AR5" s="1614"/>
      <c r="AS5" s="1614"/>
      <c r="AT5" s="1614"/>
      <c r="AU5" s="1614"/>
      <c r="AV5" s="1614"/>
      <c r="AW5" s="1614"/>
      <c r="AX5" s="1614"/>
      <c r="AY5" s="1614"/>
      <c r="AZ5" s="1608" t="s">
        <v>521</v>
      </c>
      <c r="BA5" s="1608"/>
      <c r="BB5" s="1608"/>
      <c r="BC5" s="1608" t="s">
        <v>522</v>
      </c>
      <c r="BD5" s="1608"/>
      <c r="BE5" s="1608"/>
      <c r="BF5" s="1608"/>
      <c r="BG5" s="1608"/>
      <c r="BH5" s="1608"/>
      <c r="BI5" s="1608"/>
      <c r="BJ5" s="1608"/>
      <c r="BK5" s="1608"/>
      <c r="BL5" s="1608"/>
      <c r="BM5" s="1614"/>
      <c r="BN5" s="1614"/>
      <c r="BO5" s="1614"/>
      <c r="BP5" s="1614"/>
      <c r="BQ5" s="1614"/>
      <c r="BR5" s="1614"/>
      <c r="BS5" s="1614"/>
      <c r="BT5" s="1614"/>
      <c r="BU5" s="1615"/>
    </row>
    <row r="6" spans="1:75" s="4" customFormat="1" ht="30.75" customHeight="1" x14ac:dyDescent="0.2">
      <c r="A6" s="1620"/>
      <c r="B6" s="1586" t="s">
        <v>577</v>
      </c>
      <c r="C6" s="1610" t="s">
        <v>578</v>
      </c>
      <c r="D6" s="1610"/>
      <c r="E6" s="1610"/>
      <c r="F6" s="1610"/>
      <c r="G6" s="1610"/>
      <c r="H6" s="1610"/>
      <c r="I6" s="1610"/>
      <c r="J6" s="1610"/>
      <c r="K6" s="1610" t="s">
        <v>579</v>
      </c>
      <c r="L6" s="1610"/>
      <c r="M6" s="1610"/>
      <c r="N6" s="1610"/>
      <c r="O6" s="1610"/>
      <c r="P6" s="1611" t="s">
        <v>580</v>
      </c>
      <c r="Q6" s="1611"/>
      <c r="R6" s="1611"/>
      <c r="S6" s="1611"/>
      <c r="T6" s="1611"/>
      <c r="U6" s="1611"/>
      <c r="V6" s="1611"/>
      <c r="W6" s="1611"/>
      <c r="X6" s="1611"/>
      <c r="Y6" s="1611"/>
      <c r="Z6" s="1611"/>
      <c r="AA6" s="1611"/>
      <c r="AB6" s="1611"/>
      <c r="AC6" s="1611"/>
      <c r="AD6" s="1611"/>
      <c r="AE6" s="1611"/>
      <c r="AF6" s="1611"/>
      <c r="AG6" s="1611"/>
      <c r="AH6" s="1611" t="s">
        <v>463</v>
      </c>
      <c r="AI6" s="1611"/>
      <c r="AJ6" s="1611"/>
      <c r="AK6" s="1611"/>
      <c r="AL6" s="1611"/>
      <c r="AM6" s="1611"/>
      <c r="AN6" s="1611"/>
      <c r="AO6" s="1611"/>
      <c r="AP6" s="1611"/>
      <c r="AQ6" s="1611"/>
      <c r="AR6" s="1611"/>
      <c r="AS6" s="1611"/>
      <c r="AT6" s="1611"/>
      <c r="AU6" s="1611"/>
      <c r="AV6" s="1611"/>
      <c r="AW6" s="1611"/>
      <c r="AX6" s="1611"/>
      <c r="AY6" s="1611"/>
      <c r="AZ6" s="1611"/>
      <c r="BA6" s="1611"/>
      <c r="BB6" s="1611"/>
      <c r="BC6" s="1616" t="s">
        <v>581</v>
      </c>
      <c r="BD6" s="1616"/>
      <c r="BE6" s="1616"/>
      <c r="BF6" s="1616"/>
      <c r="BG6" s="1616"/>
      <c r="BH6" s="1616"/>
      <c r="BI6" s="1616"/>
      <c r="BJ6" s="1616"/>
      <c r="BK6" s="1616"/>
      <c r="BL6" s="1616"/>
      <c r="BM6" s="1617"/>
      <c r="BN6" s="1617"/>
      <c r="BO6" s="1617"/>
      <c r="BP6" s="1617"/>
      <c r="BQ6" s="1617"/>
      <c r="BR6" s="1617"/>
      <c r="BS6" s="1617"/>
      <c r="BT6" s="1617"/>
      <c r="BU6" s="1618"/>
    </row>
    <row r="7" spans="1:75" s="4" customFormat="1" ht="40.5" customHeight="1" x14ac:dyDescent="0.2">
      <c r="A7" s="1620"/>
      <c r="B7" s="1586"/>
      <c r="C7" s="1607" t="s">
        <v>582</v>
      </c>
      <c r="D7" s="1607"/>
      <c r="E7" s="1607"/>
      <c r="F7" s="1607"/>
      <c r="G7" s="1607"/>
      <c r="H7" s="1607"/>
      <c r="I7" s="1441" t="s">
        <v>583</v>
      </c>
      <c r="J7" s="1441"/>
      <c r="K7" s="1607" t="s">
        <v>584</v>
      </c>
      <c r="L7" s="1607"/>
      <c r="M7" s="1607"/>
      <c r="N7" s="1607" t="s">
        <v>583</v>
      </c>
      <c r="O7" s="1607"/>
      <c r="P7" s="1606" t="s">
        <v>584</v>
      </c>
      <c r="Q7" s="1606"/>
      <c r="R7" s="1606"/>
      <c r="S7" s="1606"/>
      <c r="T7" s="1606"/>
      <c r="U7" s="1606"/>
      <c r="V7" s="1606"/>
      <c r="W7" s="1606"/>
      <c r="X7" s="1606"/>
      <c r="Y7" s="1606"/>
      <c r="Z7" s="1606"/>
      <c r="AA7" s="1606"/>
      <c r="AB7" s="1606"/>
      <c r="AC7" s="1606"/>
      <c r="AD7" s="1606"/>
      <c r="AE7" s="1607" t="s">
        <v>583</v>
      </c>
      <c r="AF7" s="1619"/>
      <c r="AG7" s="1619"/>
      <c r="AH7" s="1606" t="s">
        <v>584</v>
      </c>
      <c r="AI7" s="1606"/>
      <c r="AJ7" s="1606"/>
      <c r="AK7" s="1606"/>
      <c r="AL7" s="1606"/>
      <c r="AM7" s="1606"/>
      <c r="AN7" s="1606"/>
      <c r="AO7" s="1606"/>
      <c r="AP7" s="1606"/>
      <c r="AQ7" s="1606"/>
      <c r="AR7" s="1606"/>
      <c r="AS7" s="1606"/>
      <c r="AT7" s="1606"/>
      <c r="AU7" s="1606"/>
      <c r="AV7" s="1606"/>
      <c r="AW7" s="1606"/>
      <c r="AX7" s="1606"/>
      <c r="AY7" s="1606"/>
      <c r="AZ7" s="1606" t="s">
        <v>585</v>
      </c>
      <c r="BA7" s="1606"/>
      <c r="BB7" s="1606"/>
      <c r="BC7" s="1616"/>
      <c r="BD7" s="1616"/>
      <c r="BE7" s="1616"/>
      <c r="BF7" s="1616"/>
      <c r="BG7" s="1616"/>
      <c r="BH7" s="1616"/>
      <c r="BI7" s="1616"/>
      <c r="BJ7" s="1616"/>
      <c r="BK7" s="1616"/>
      <c r="BL7" s="1616"/>
      <c r="BM7" s="1617"/>
      <c r="BN7" s="1617"/>
      <c r="BO7" s="1617"/>
      <c r="BP7" s="1617"/>
      <c r="BQ7" s="1617"/>
      <c r="BR7" s="1617"/>
      <c r="BS7" s="1617"/>
      <c r="BT7" s="1617"/>
      <c r="BU7" s="1618"/>
    </row>
    <row r="8" spans="1:75" s="4" customFormat="1" ht="27" customHeight="1" x14ac:dyDescent="0.2">
      <c r="A8" s="1583"/>
      <c r="B8" s="1586"/>
      <c r="C8" s="36">
        <v>42736</v>
      </c>
      <c r="D8" s="36">
        <v>44227</v>
      </c>
      <c r="E8" s="36">
        <v>44255</v>
      </c>
      <c r="F8" s="36">
        <v>44286</v>
      </c>
      <c r="G8" s="36">
        <v>44287</v>
      </c>
      <c r="H8" s="36">
        <v>43100</v>
      </c>
      <c r="I8" s="36">
        <v>42736</v>
      </c>
      <c r="J8" s="36">
        <v>43100</v>
      </c>
      <c r="K8" s="36">
        <v>42736</v>
      </c>
      <c r="L8" s="36">
        <v>44378</v>
      </c>
      <c r="M8" s="36">
        <v>43100</v>
      </c>
      <c r="N8" s="36">
        <v>42736</v>
      </c>
      <c r="O8" s="36">
        <v>43100</v>
      </c>
      <c r="P8" s="36">
        <v>42736</v>
      </c>
      <c r="Q8" s="36">
        <v>44247</v>
      </c>
      <c r="R8" s="36">
        <v>44256</v>
      </c>
      <c r="S8" s="36">
        <v>44287</v>
      </c>
      <c r="T8" s="36">
        <v>44317</v>
      </c>
      <c r="U8" s="36">
        <v>44319</v>
      </c>
      <c r="V8" s="36">
        <v>44348</v>
      </c>
      <c r="W8" s="36">
        <v>44354</v>
      </c>
      <c r="X8" s="36">
        <v>44378</v>
      </c>
      <c r="Y8" s="36">
        <v>44409</v>
      </c>
      <c r="Z8" s="36">
        <v>44417</v>
      </c>
      <c r="AA8" s="36">
        <v>44440</v>
      </c>
      <c r="AB8" s="36">
        <v>44470</v>
      </c>
      <c r="AC8" s="36">
        <v>44474</v>
      </c>
      <c r="AD8" s="36">
        <v>43100</v>
      </c>
      <c r="AE8" s="36">
        <v>42736</v>
      </c>
      <c r="AF8" s="36">
        <v>44347</v>
      </c>
      <c r="AG8" s="36">
        <v>43100</v>
      </c>
      <c r="AH8" s="36">
        <v>42736</v>
      </c>
      <c r="AI8" s="36">
        <v>44227</v>
      </c>
      <c r="AJ8" s="36">
        <v>44247</v>
      </c>
      <c r="AK8" s="36">
        <v>44255</v>
      </c>
      <c r="AL8" s="36">
        <v>44256</v>
      </c>
      <c r="AM8" s="36">
        <v>44286</v>
      </c>
      <c r="AN8" s="36">
        <v>44287</v>
      </c>
      <c r="AO8" s="36">
        <v>44317</v>
      </c>
      <c r="AP8" s="36">
        <v>44319</v>
      </c>
      <c r="AQ8" s="36">
        <v>44348</v>
      </c>
      <c r="AR8" s="36">
        <v>44354</v>
      </c>
      <c r="AS8" s="36">
        <v>44378</v>
      </c>
      <c r="AT8" s="36">
        <v>44409</v>
      </c>
      <c r="AU8" s="36">
        <v>44417</v>
      </c>
      <c r="AV8" s="36">
        <v>44440</v>
      </c>
      <c r="AW8" s="36">
        <v>44470</v>
      </c>
      <c r="AX8" s="36">
        <v>44474</v>
      </c>
      <c r="AY8" s="36">
        <v>43100</v>
      </c>
      <c r="AZ8" s="36">
        <v>42736</v>
      </c>
      <c r="BA8" s="36">
        <v>44347</v>
      </c>
      <c r="BB8" s="36">
        <v>43100</v>
      </c>
      <c r="BC8" s="36">
        <v>42736</v>
      </c>
      <c r="BD8" s="36">
        <v>44227</v>
      </c>
      <c r="BE8" s="36">
        <v>44247</v>
      </c>
      <c r="BF8" s="36">
        <v>44255</v>
      </c>
      <c r="BG8" s="36">
        <v>44256</v>
      </c>
      <c r="BH8" s="36">
        <v>44286</v>
      </c>
      <c r="BI8" s="36">
        <v>44287</v>
      </c>
      <c r="BJ8" s="36">
        <v>44317</v>
      </c>
      <c r="BK8" s="36">
        <v>44319</v>
      </c>
      <c r="BL8" s="36">
        <v>44347</v>
      </c>
      <c r="BM8" s="1331">
        <v>44348</v>
      </c>
      <c r="BN8" s="1331">
        <v>44354</v>
      </c>
      <c r="BO8" s="1331">
        <v>44378</v>
      </c>
      <c r="BP8" s="1331">
        <v>44409</v>
      </c>
      <c r="BQ8" s="1331">
        <v>44417</v>
      </c>
      <c r="BR8" s="1331">
        <v>44440</v>
      </c>
      <c r="BS8" s="1331">
        <v>44470</v>
      </c>
      <c r="BT8" s="1331">
        <v>44474</v>
      </c>
      <c r="BU8" s="894">
        <v>43100</v>
      </c>
      <c r="BW8" s="895"/>
    </row>
    <row r="9" spans="1:75" s="4" customFormat="1" ht="13.9" customHeight="1" x14ac:dyDescent="0.25">
      <c r="A9" s="543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896"/>
      <c r="BV9" s="895"/>
    </row>
    <row r="10" spans="1:75" s="4" customFormat="1" ht="13.9" customHeight="1" x14ac:dyDescent="0.2">
      <c r="A10" s="1206" t="s">
        <v>420</v>
      </c>
      <c r="B10" s="1195" t="s">
        <v>73</v>
      </c>
      <c r="C10" s="1175">
        <v>4</v>
      </c>
      <c r="D10" s="1175">
        <v>-1</v>
      </c>
      <c r="E10" s="1175">
        <v>-1</v>
      </c>
      <c r="F10" s="1175">
        <v>-1</v>
      </c>
      <c r="G10" s="1175">
        <v>-1</v>
      </c>
      <c r="H10" s="1175">
        <f>SUM(C10:G10)</f>
        <v>0</v>
      </c>
      <c r="I10" s="1175"/>
      <c r="J10" s="1175"/>
      <c r="K10" s="1174">
        <v>2</v>
      </c>
      <c r="L10" s="1174"/>
      <c r="M10" s="1174" t="s">
        <v>586</v>
      </c>
      <c r="N10" s="1174"/>
      <c r="O10" s="1174"/>
      <c r="P10" s="1174"/>
      <c r="Q10" s="1174"/>
      <c r="R10" s="1174"/>
      <c r="S10" s="1174"/>
      <c r="T10" s="1174"/>
      <c r="U10" s="1174"/>
      <c r="V10" s="1174"/>
      <c r="W10" s="1174"/>
      <c r="X10" s="1174"/>
      <c r="Y10" s="1174"/>
      <c r="Z10" s="1174"/>
      <c r="AA10" s="1174"/>
      <c r="AB10" s="1174"/>
      <c r="AC10" s="1174"/>
      <c r="AD10" s="1174"/>
      <c r="AE10" s="1174"/>
      <c r="AF10" s="1174"/>
      <c r="AG10" s="1174"/>
      <c r="AH10" s="1175">
        <f>C10+K10</f>
        <v>6</v>
      </c>
      <c r="AI10" s="1175">
        <f>D10</f>
        <v>-1</v>
      </c>
      <c r="AJ10" s="1175"/>
      <c r="AK10" s="1175">
        <f>E10</f>
        <v>-1</v>
      </c>
      <c r="AL10" s="1175"/>
      <c r="AM10" s="1175">
        <f>F10</f>
        <v>-1</v>
      </c>
      <c r="AN10" s="1175">
        <f>G10</f>
        <v>-1</v>
      </c>
      <c r="AO10" s="1175"/>
      <c r="AP10" s="1175"/>
      <c r="AQ10" s="1175"/>
      <c r="AR10" s="1175"/>
      <c r="AS10" s="1175"/>
      <c r="AT10" s="1175"/>
      <c r="AU10" s="1175"/>
      <c r="AV10" s="1175"/>
      <c r="AW10" s="1175"/>
      <c r="AX10" s="1175"/>
      <c r="AY10" s="1175">
        <f>H10+M10</f>
        <v>2</v>
      </c>
      <c r="AZ10" s="1175"/>
      <c r="BA10" s="1175"/>
      <c r="BB10" s="1175"/>
      <c r="BC10" s="836">
        <f>C10+I10/2+N10/2+AE10/2+K10+P10</f>
        <v>6</v>
      </c>
      <c r="BD10" s="836">
        <f>AI10</f>
        <v>-1</v>
      </c>
      <c r="BE10" s="836"/>
      <c r="BF10" s="836">
        <f>AK10</f>
        <v>-1</v>
      </c>
      <c r="BG10" s="836"/>
      <c r="BH10" s="836">
        <f>AM10</f>
        <v>-1</v>
      </c>
      <c r="BI10" s="836">
        <f>AN10</f>
        <v>-1</v>
      </c>
      <c r="BJ10" s="836"/>
      <c r="BK10" s="836"/>
      <c r="BL10" s="836"/>
      <c r="BM10" s="1332"/>
      <c r="BN10" s="1332"/>
      <c r="BO10" s="1332"/>
      <c r="BP10" s="1332"/>
      <c r="BQ10" s="1332"/>
      <c r="BR10" s="1332"/>
      <c r="BS10" s="1332"/>
      <c r="BT10" s="1332"/>
      <c r="BU10" s="897">
        <f>SUM(BC10:BL10)</f>
        <v>2</v>
      </c>
    </row>
    <row r="11" spans="1:75" s="4" customFormat="1" ht="13.9" customHeight="1" x14ac:dyDescent="0.25">
      <c r="A11" s="1202"/>
      <c r="B11" s="738"/>
      <c r="C11" s="739"/>
      <c r="D11" s="739"/>
      <c r="E11" s="739"/>
      <c r="F11" s="739"/>
      <c r="G11" s="739"/>
      <c r="H11" s="740"/>
      <c r="I11" s="740"/>
      <c r="J11" s="740"/>
      <c r="K11" s="740"/>
      <c r="L11" s="740"/>
      <c r="M11" s="740"/>
      <c r="N11" s="740"/>
      <c r="O11" s="740"/>
      <c r="P11" s="740"/>
      <c r="Q11" s="740"/>
      <c r="R11" s="740"/>
      <c r="S11" s="740"/>
      <c r="T11" s="740"/>
      <c r="U11" s="740"/>
      <c r="V11" s="740"/>
      <c r="W11" s="740"/>
      <c r="X11" s="740"/>
      <c r="Y11" s="740"/>
      <c r="Z11" s="740"/>
      <c r="AA11" s="740"/>
      <c r="AB11" s="740"/>
      <c r="AC11" s="740"/>
      <c r="AD11" s="740"/>
      <c r="AE11" s="740"/>
      <c r="AF11" s="740"/>
      <c r="AG11" s="740"/>
      <c r="AH11" s="740"/>
      <c r="AI11" s="740"/>
      <c r="AJ11" s="740"/>
      <c r="AK11" s="740"/>
      <c r="AL11" s="740"/>
      <c r="AM11" s="740"/>
      <c r="AN11" s="740"/>
      <c r="AO11" s="740"/>
      <c r="AP11" s="740"/>
      <c r="AQ11" s="740"/>
      <c r="AR11" s="740"/>
      <c r="AS11" s="740"/>
      <c r="AT11" s="740"/>
      <c r="AU11" s="740"/>
      <c r="AV11" s="740"/>
      <c r="AW11" s="740"/>
      <c r="AX11" s="740"/>
      <c r="AY11" s="740"/>
      <c r="AZ11" s="740"/>
      <c r="BA11" s="740"/>
      <c r="BB11" s="740"/>
      <c r="BC11" s="740"/>
      <c r="BD11" s="740"/>
      <c r="BE11" s="740"/>
      <c r="BF11" s="740"/>
      <c r="BG11" s="740"/>
      <c r="BH11" s="740"/>
      <c r="BI11" s="740"/>
      <c r="BJ11" s="740"/>
      <c r="BK11" s="740"/>
      <c r="BL11" s="740"/>
      <c r="BM11" s="740"/>
      <c r="BN11" s="740"/>
      <c r="BO11" s="740"/>
      <c r="BP11" s="740"/>
      <c r="BQ11" s="740"/>
      <c r="BR11" s="740"/>
      <c r="BS11" s="740"/>
      <c r="BT11" s="740"/>
      <c r="BU11" s="898"/>
      <c r="BV11" s="895"/>
    </row>
    <row r="12" spans="1:75" s="22" customFormat="1" ht="14.45" customHeight="1" x14ac:dyDescent="0.25">
      <c r="A12" s="1206" t="s">
        <v>428</v>
      </c>
      <c r="B12" s="1196" t="s">
        <v>271</v>
      </c>
      <c r="C12" s="814">
        <v>2</v>
      </c>
      <c r="D12" s="814"/>
      <c r="E12" s="814"/>
      <c r="F12" s="814"/>
      <c r="G12" s="814"/>
      <c r="H12" s="815">
        <f>C12</f>
        <v>2</v>
      </c>
      <c r="I12" s="815"/>
      <c r="J12" s="815"/>
      <c r="K12" s="815">
        <v>34</v>
      </c>
      <c r="L12" s="815">
        <v>-1</v>
      </c>
      <c r="M12" s="815">
        <f>K12+L12</f>
        <v>33</v>
      </c>
      <c r="N12" s="815"/>
      <c r="O12" s="815"/>
      <c r="P12" s="815"/>
      <c r="Q12" s="815"/>
      <c r="R12" s="815"/>
      <c r="S12" s="815"/>
      <c r="T12" s="815"/>
      <c r="U12" s="815"/>
      <c r="V12" s="815"/>
      <c r="W12" s="815"/>
      <c r="X12" s="815"/>
      <c r="Y12" s="815"/>
      <c r="Z12" s="815"/>
      <c r="AA12" s="815"/>
      <c r="AB12" s="815"/>
      <c r="AC12" s="815"/>
      <c r="AD12" s="815"/>
      <c r="AE12" s="815"/>
      <c r="AF12" s="815"/>
      <c r="AG12" s="815"/>
      <c r="AH12" s="815">
        <f>C12+K12+P12</f>
        <v>36</v>
      </c>
      <c r="AI12" s="815"/>
      <c r="AJ12" s="815"/>
      <c r="AK12" s="815"/>
      <c r="AL12" s="815"/>
      <c r="AM12" s="815"/>
      <c r="AN12" s="815"/>
      <c r="AO12" s="815"/>
      <c r="AP12" s="815"/>
      <c r="AQ12" s="815"/>
      <c r="AR12" s="815"/>
      <c r="AS12" s="815">
        <f>L12+X12</f>
        <v>-1</v>
      </c>
      <c r="AT12" s="815"/>
      <c r="AU12" s="815"/>
      <c r="AV12" s="815"/>
      <c r="AW12" s="815"/>
      <c r="AX12" s="815"/>
      <c r="AY12" s="815">
        <f>H12+M12</f>
        <v>35</v>
      </c>
      <c r="AZ12" s="815"/>
      <c r="BA12" s="815"/>
      <c r="BB12" s="815"/>
      <c r="BC12" s="816">
        <f>AH12</f>
        <v>36</v>
      </c>
      <c r="BD12" s="816"/>
      <c r="BE12" s="816"/>
      <c r="BF12" s="816"/>
      <c r="BG12" s="816"/>
      <c r="BH12" s="816"/>
      <c r="BI12" s="816"/>
      <c r="BJ12" s="816"/>
      <c r="BK12" s="816"/>
      <c r="BL12" s="816"/>
      <c r="BM12" s="1333"/>
      <c r="BN12" s="1333"/>
      <c r="BO12" s="1333">
        <v>-1</v>
      </c>
      <c r="BP12" s="1333"/>
      <c r="BQ12" s="1333"/>
      <c r="BR12" s="1333"/>
      <c r="BS12" s="1333"/>
      <c r="BT12" s="1333"/>
      <c r="BU12" s="897">
        <f>BC12+BO12</f>
        <v>35</v>
      </c>
    </row>
    <row r="13" spans="1:75" s="15" customFormat="1" ht="14.45" customHeight="1" x14ac:dyDescent="0.25">
      <c r="A13" s="1204"/>
      <c r="B13" s="746"/>
      <c r="C13" s="746"/>
      <c r="D13" s="746"/>
      <c r="E13" s="746"/>
      <c r="F13" s="746"/>
      <c r="G13" s="746"/>
      <c r="H13" s="746"/>
      <c r="I13" s="746"/>
      <c r="J13" s="746"/>
      <c r="K13" s="746"/>
      <c r="L13" s="746"/>
      <c r="M13" s="746"/>
      <c r="N13" s="746"/>
      <c r="O13" s="746"/>
      <c r="P13" s="746"/>
      <c r="Q13" s="746"/>
      <c r="R13" s="746"/>
      <c r="S13" s="746"/>
      <c r="T13" s="746"/>
      <c r="U13" s="746"/>
      <c r="V13" s="746"/>
      <c r="W13" s="746"/>
      <c r="X13" s="746"/>
      <c r="Y13" s="746"/>
      <c r="Z13" s="746"/>
      <c r="AA13" s="746"/>
      <c r="AB13" s="746"/>
      <c r="AC13" s="746"/>
      <c r="AD13" s="746"/>
      <c r="AE13" s="746"/>
      <c r="AF13" s="746"/>
      <c r="AG13" s="746"/>
      <c r="AH13" s="746"/>
      <c r="AI13" s="746"/>
      <c r="AJ13" s="746"/>
      <c r="AK13" s="746"/>
      <c r="AL13" s="746"/>
      <c r="AM13" s="746"/>
      <c r="AN13" s="746"/>
      <c r="AO13" s="746"/>
      <c r="AP13" s="746"/>
      <c r="AQ13" s="746"/>
      <c r="AR13" s="746"/>
      <c r="AS13" s="746"/>
      <c r="AT13" s="746"/>
      <c r="AU13" s="746"/>
      <c r="AV13" s="746"/>
      <c r="AW13" s="746"/>
      <c r="AX13" s="746"/>
      <c r="AY13" s="746"/>
      <c r="AZ13" s="746"/>
      <c r="BA13" s="746"/>
      <c r="BB13" s="746"/>
      <c r="BC13" s="746"/>
      <c r="BD13" s="746"/>
      <c r="BE13" s="746"/>
      <c r="BF13" s="746"/>
      <c r="BG13" s="746"/>
      <c r="BH13" s="746"/>
      <c r="BI13" s="746"/>
      <c r="BJ13" s="746"/>
      <c r="BK13" s="746"/>
      <c r="BL13" s="746"/>
      <c r="BM13" s="746"/>
      <c r="BN13" s="746"/>
      <c r="BO13" s="746"/>
      <c r="BP13" s="746"/>
      <c r="BQ13" s="746"/>
      <c r="BR13" s="746"/>
      <c r="BS13" s="746"/>
      <c r="BT13" s="746"/>
      <c r="BU13" s="899"/>
      <c r="BV13" s="344"/>
    </row>
    <row r="14" spans="1:75" ht="15.75" customHeight="1" x14ac:dyDescent="0.25">
      <c r="A14" s="1204"/>
      <c r="B14" s="747"/>
      <c r="C14" s="748"/>
      <c r="D14" s="748"/>
      <c r="E14" s="748"/>
      <c r="F14" s="748"/>
      <c r="G14" s="748"/>
      <c r="H14" s="749"/>
      <c r="I14" s="749"/>
      <c r="J14" s="749"/>
      <c r="K14" s="749"/>
      <c r="L14" s="749"/>
      <c r="M14" s="750"/>
      <c r="N14" s="750"/>
      <c r="O14" s="750"/>
      <c r="P14" s="750"/>
      <c r="Q14" s="750"/>
      <c r="R14" s="750"/>
      <c r="S14" s="750"/>
      <c r="T14" s="750"/>
      <c r="U14" s="750"/>
      <c r="V14" s="750"/>
      <c r="W14" s="750"/>
      <c r="X14" s="750"/>
      <c r="Y14" s="750"/>
      <c r="Z14" s="750"/>
      <c r="AA14" s="750"/>
      <c r="AB14" s="750"/>
      <c r="AC14" s="750"/>
      <c r="AD14" s="750"/>
      <c r="AE14" s="750"/>
      <c r="AF14" s="750"/>
      <c r="AG14" s="750"/>
      <c r="AH14" s="750"/>
      <c r="AI14" s="750"/>
      <c r="AJ14" s="750"/>
      <c r="AK14" s="750"/>
      <c r="AL14" s="750"/>
      <c r="AM14" s="750"/>
      <c r="AN14" s="750"/>
      <c r="AO14" s="750"/>
      <c r="AP14" s="750"/>
      <c r="AQ14" s="750"/>
      <c r="AR14" s="750"/>
      <c r="AS14" s="750"/>
      <c r="AT14" s="750"/>
      <c r="AU14" s="750"/>
      <c r="AV14" s="750"/>
      <c r="AW14" s="750"/>
      <c r="AX14" s="750"/>
      <c r="AY14" s="751"/>
      <c r="AZ14" s="751"/>
      <c r="BA14" s="751"/>
      <c r="BB14" s="751"/>
      <c r="BC14" s="751"/>
      <c r="BD14" s="751"/>
      <c r="BE14" s="751"/>
      <c r="BF14" s="751"/>
      <c r="BG14" s="751"/>
      <c r="BH14" s="751"/>
      <c r="BI14" s="751"/>
      <c r="BJ14" s="751"/>
      <c r="BK14" s="751"/>
      <c r="BL14" s="751"/>
      <c r="BM14" s="751"/>
      <c r="BN14" s="751"/>
      <c r="BO14" s="751"/>
      <c r="BP14" s="751"/>
      <c r="BQ14" s="751"/>
      <c r="BR14" s="751"/>
      <c r="BS14" s="751"/>
      <c r="BT14" s="751"/>
      <c r="BU14" s="900"/>
      <c r="BV14" s="319"/>
    </row>
    <row r="15" spans="1:75" s="15" customFormat="1" ht="14.45" customHeight="1" x14ac:dyDescent="0.25">
      <c r="A15" s="1205" t="s">
        <v>429</v>
      </c>
      <c r="B15" s="825" t="s">
        <v>588</v>
      </c>
      <c r="C15" s="753"/>
      <c r="D15" s="753"/>
      <c r="E15" s="753"/>
      <c r="F15" s="753"/>
      <c r="G15" s="753"/>
      <c r="H15" s="754"/>
      <c r="I15" s="754"/>
      <c r="J15" s="754"/>
      <c r="K15" s="754"/>
      <c r="L15" s="754"/>
      <c r="M15" s="755"/>
      <c r="N15" s="755"/>
      <c r="O15" s="755"/>
      <c r="P15" s="755"/>
      <c r="Q15" s="755"/>
      <c r="R15" s="755"/>
      <c r="S15" s="755"/>
      <c r="T15" s="755"/>
      <c r="U15" s="755"/>
      <c r="V15" s="755"/>
      <c r="W15" s="755"/>
      <c r="X15" s="755"/>
      <c r="Y15" s="755"/>
      <c r="Z15" s="755"/>
      <c r="AA15" s="755"/>
      <c r="AB15" s="755"/>
      <c r="AC15" s="755"/>
      <c r="AD15" s="755"/>
      <c r="AE15" s="755"/>
      <c r="AF15" s="755"/>
      <c r="AG15" s="755"/>
      <c r="AH15" s="755"/>
      <c r="AI15" s="755"/>
      <c r="AJ15" s="755"/>
      <c r="AK15" s="755"/>
      <c r="AL15" s="755"/>
      <c r="AM15" s="755"/>
      <c r="AN15" s="755"/>
      <c r="AO15" s="755"/>
      <c r="AP15" s="755"/>
      <c r="AQ15" s="755"/>
      <c r="AR15" s="755"/>
      <c r="AS15" s="755"/>
      <c r="AT15" s="755"/>
      <c r="AU15" s="755"/>
      <c r="AV15" s="755"/>
      <c r="AW15" s="755"/>
      <c r="AX15" s="755"/>
      <c r="AY15" s="1076"/>
      <c r="AZ15" s="1076"/>
      <c r="BA15" s="1076"/>
      <c r="BB15" s="1076"/>
      <c r="BC15" s="1076"/>
      <c r="BD15" s="1076"/>
      <c r="BE15" s="1076"/>
      <c r="BF15" s="1076"/>
      <c r="BG15" s="1076"/>
      <c r="BH15" s="1076"/>
      <c r="BI15" s="1076"/>
      <c r="BJ15" s="1076"/>
      <c r="BK15" s="1076"/>
      <c r="BL15" s="1076"/>
      <c r="BM15" s="1076"/>
      <c r="BN15" s="1076"/>
      <c r="BO15" s="1076"/>
      <c r="BP15" s="1076"/>
      <c r="BQ15" s="1076"/>
      <c r="BR15" s="1076"/>
      <c r="BS15" s="1076"/>
      <c r="BT15" s="1076"/>
      <c r="BU15" s="1077"/>
      <c r="BV15" s="344"/>
    </row>
    <row r="16" spans="1:75" s="25" customFormat="1" ht="14.45" customHeight="1" x14ac:dyDescent="0.25">
      <c r="A16" s="1207" t="s">
        <v>430</v>
      </c>
      <c r="B16" s="1197" t="s">
        <v>907</v>
      </c>
      <c r="C16" s="837"/>
      <c r="D16" s="837"/>
      <c r="E16" s="837"/>
      <c r="F16" s="837"/>
      <c r="G16" s="837"/>
      <c r="H16" s="831"/>
      <c r="I16" s="831"/>
      <c r="J16" s="831"/>
      <c r="K16" s="831"/>
      <c r="L16" s="831"/>
      <c r="M16" s="831"/>
      <c r="N16" s="831"/>
      <c r="O16" s="831"/>
      <c r="P16" s="1374">
        <v>20</v>
      </c>
      <c r="Q16" s="1374"/>
      <c r="R16" s="1374"/>
      <c r="S16" s="1374"/>
      <c r="T16" s="1374"/>
      <c r="U16" s="1374"/>
      <c r="V16" s="1374"/>
      <c r="W16" s="1374"/>
      <c r="X16" s="1374">
        <v>-1</v>
      </c>
      <c r="Y16" s="1374"/>
      <c r="Z16" s="1374"/>
      <c r="AA16" s="1374"/>
      <c r="AB16" s="1374"/>
      <c r="AC16" s="1374"/>
      <c r="AD16" s="815">
        <f>SUM(P16:AB16)</f>
        <v>19</v>
      </c>
      <c r="AE16" s="831"/>
      <c r="AF16" s="831"/>
      <c r="AG16" s="831"/>
      <c r="AH16" s="815">
        <f t="shared" ref="AH16:AH21" si="0">C16+K16+P16</f>
        <v>20</v>
      </c>
      <c r="AI16" s="815"/>
      <c r="AJ16" s="815"/>
      <c r="AK16" s="815"/>
      <c r="AL16" s="815"/>
      <c r="AM16" s="815"/>
      <c r="AN16" s="815"/>
      <c r="AO16" s="815"/>
      <c r="AP16" s="815"/>
      <c r="AQ16" s="815"/>
      <c r="AR16" s="815"/>
      <c r="AS16" s="815">
        <f>X16</f>
        <v>-1</v>
      </c>
      <c r="AT16" s="815"/>
      <c r="AU16" s="815"/>
      <c r="AV16" s="815"/>
      <c r="AW16" s="815"/>
      <c r="AX16" s="815"/>
      <c r="AY16" s="815">
        <f t="shared" ref="AY16:AY17" si="1">SUM(AH16:AX16)</f>
        <v>19</v>
      </c>
      <c r="AZ16" s="815"/>
      <c r="BA16" s="815"/>
      <c r="BB16" s="815"/>
      <c r="BC16" s="815">
        <f t="shared" ref="BC16:BC21" si="2">AH16+AZ16/2</f>
        <v>20</v>
      </c>
      <c r="BD16" s="815"/>
      <c r="BE16" s="815"/>
      <c r="BF16" s="815"/>
      <c r="BG16" s="815"/>
      <c r="BH16" s="815"/>
      <c r="BI16" s="815"/>
      <c r="BJ16" s="815"/>
      <c r="BK16" s="815"/>
      <c r="BL16" s="815"/>
      <c r="BM16" s="1334"/>
      <c r="BN16" s="1334"/>
      <c r="BO16" s="1334">
        <v>-1</v>
      </c>
      <c r="BP16" s="1334"/>
      <c r="BQ16" s="1334"/>
      <c r="BR16" s="1334"/>
      <c r="BS16" s="1334"/>
      <c r="BT16" s="1334"/>
      <c r="BU16" s="1176">
        <f>SUM(BC16:BT16)</f>
        <v>19</v>
      </c>
    </row>
    <row r="17" spans="1:75" s="25" customFormat="1" ht="14.45" customHeight="1" x14ac:dyDescent="0.25">
      <c r="A17" s="1207" t="s">
        <v>431</v>
      </c>
      <c r="B17" s="1197" t="s">
        <v>909</v>
      </c>
      <c r="C17" s="830"/>
      <c r="D17" s="830"/>
      <c r="E17" s="830"/>
      <c r="F17" s="830"/>
      <c r="G17" s="830"/>
      <c r="H17" s="831"/>
      <c r="I17" s="831"/>
      <c r="J17" s="831"/>
      <c r="K17" s="831"/>
      <c r="L17" s="831"/>
      <c r="M17" s="831"/>
      <c r="N17" s="831"/>
      <c r="O17" s="831"/>
      <c r="P17" s="1374">
        <v>26</v>
      </c>
      <c r="Q17" s="1374"/>
      <c r="R17" s="1374">
        <v>-2</v>
      </c>
      <c r="S17" s="1374">
        <v>-1</v>
      </c>
      <c r="T17" s="1374">
        <v>-3</v>
      </c>
      <c r="U17" s="1374">
        <v>2</v>
      </c>
      <c r="V17" s="1374">
        <v>-2</v>
      </c>
      <c r="W17" s="1374">
        <v>-4</v>
      </c>
      <c r="X17" s="1374"/>
      <c r="Y17" s="1374"/>
      <c r="Z17" s="1374"/>
      <c r="AA17" s="1374">
        <v>-1</v>
      </c>
      <c r="AB17" s="1374">
        <v>-1</v>
      </c>
      <c r="AC17" s="1374">
        <v>1</v>
      </c>
      <c r="AD17" s="815">
        <f>SUM(P17:AB17)</f>
        <v>14</v>
      </c>
      <c r="AE17" s="831"/>
      <c r="AF17" s="831"/>
      <c r="AG17" s="831"/>
      <c r="AH17" s="815">
        <f t="shared" si="0"/>
        <v>26</v>
      </c>
      <c r="AI17" s="815"/>
      <c r="AJ17" s="815"/>
      <c r="AK17" s="815"/>
      <c r="AL17" s="815">
        <f>R17</f>
        <v>-2</v>
      </c>
      <c r="AM17" s="815"/>
      <c r="AN17" s="815">
        <f>S17</f>
        <v>-1</v>
      </c>
      <c r="AO17" s="815">
        <f>T17</f>
        <v>-3</v>
      </c>
      <c r="AP17" s="815">
        <f>U17</f>
        <v>2</v>
      </c>
      <c r="AQ17" s="815">
        <f>V17</f>
        <v>-2</v>
      </c>
      <c r="AR17" s="815">
        <f>W17</f>
        <v>-4</v>
      </c>
      <c r="AS17" s="815"/>
      <c r="AT17" s="815"/>
      <c r="AU17" s="815"/>
      <c r="AV17" s="815">
        <f>AA17</f>
        <v>-1</v>
      </c>
      <c r="AW17" s="815">
        <f>AB17</f>
        <v>-1</v>
      </c>
      <c r="AX17" s="815">
        <f>AC17</f>
        <v>1</v>
      </c>
      <c r="AY17" s="815">
        <f t="shared" si="1"/>
        <v>15</v>
      </c>
      <c r="AZ17" s="815"/>
      <c r="BA17" s="815"/>
      <c r="BB17" s="815"/>
      <c r="BC17" s="815">
        <f t="shared" si="2"/>
        <v>26</v>
      </c>
      <c r="BD17" s="815"/>
      <c r="BE17" s="815"/>
      <c r="BF17" s="815"/>
      <c r="BG17" s="815">
        <v>-2</v>
      </c>
      <c r="BH17" s="815"/>
      <c r="BI17" s="815">
        <v>-1</v>
      </c>
      <c r="BJ17" s="815">
        <v>-3</v>
      </c>
      <c r="BK17" s="815">
        <v>2</v>
      </c>
      <c r="BL17" s="815"/>
      <c r="BM17" s="1334">
        <v>-2</v>
      </c>
      <c r="BN17" s="1334">
        <v>-4</v>
      </c>
      <c r="BO17" s="1334"/>
      <c r="BP17" s="1334"/>
      <c r="BQ17" s="1334"/>
      <c r="BR17" s="1334">
        <v>-1</v>
      </c>
      <c r="BS17" s="1334">
        <v>-1</v>
      </c>
      <c r="BT17" s="1334">
        <v>1</v>
      </c>
      <c r="BU17" s="1176">
        <f t="shared" ref="BU17:BU21" si="3">SUM(BC17:BT17)</f>
        <v>15</v>
      </c>
    </row>
    <row r="18" spans="1:75" s="25" customFormat="1" ht="14.45" customHeight="1" x14ac:dyDescent="0.25">
      <c r="A18" s="1207" t="s">
        <v>432</v>
      </c>
      <c r="B18" s="1197" t="s">
        <v>695</v>
      </c>
      <c r="C18" s="830"/>
      <c r="D18" s="830"/>
      <c r="E18" s="830"/>
      <c r="F18" s="830"/>
      <c r="G18" s="830"/>
      <c r="H18" s="831"/>
      <c r="I18" s="831"/>
      <c r="J18" s="831"/>
      <c r="K18" s="831"/>
      <c r="L18" s="831"/>
      <c r="M18" s="831"/>
      <c r="N18" s="831"/>
      <c r="O18" s="831"/>
      <c r="P18" s="1374">
        <v>8</v>
      </c>
      <c r="Q18" s="1374">
        <v>-1</v>
      </c>
      <c r="R18" s="1374"/>
      <c r="S18" s="1374"/>
      <c r="T18" s="1374"/>
      <c r="U18" s="1374"/>
      <c r="V18" s="1374">
        <v>-1</v>
      </c>
      <c r="W18" s="1374"/>
      <c r="X18" s="1374">
        <v>-1</v>
      </c>
      <c r="Y18" s="1374"/>
      <c r="Z18" s="1374">
        <v>-1</v>
      </c>
      <c r="AA18" s="1374"/>
      <c r="AB18" s="1374">
        <v>-1</v>
      </c>
      <c r="AC18" s="1374"/>
      <c r="AD18" s="815">
        <f t="shared" ref="AD18:AD20" si="4">SUM(P18:AB18)</f>
        <v>3</v>
      </c>
      <c r="AE18" s="831"/>
      <c r="AF18" s="831"/>
      <c r="AG18" s="831"/>
      <c r="AH18" s="815">
        <f t="shared" si="0"/>
        <v>8</v>
      </c>
      <c r="AI18" s="815"/>
      <c r="AJ18" s="815">
        <f>Q18</f>
        <v>-1</v>
      </c>
      <c r="AK18" s="815"/>
      <c r="AL18" s="815"/>
      <c r="AM18" s="815"/>
      <c r="AN18" s="815"/>
      <c r="AO18" s="815"/>
      <c r="AP18" s="815"/>
      <c r="AQ18" s="815">
        <f>V18</f>
        <v>-1</v>
      </c>
      <c r="AR18" s="815"/>
      <c r="AS18" s="815">
        <f>X18</f>
        <v>-1</v>
      </c>
      <c r="AT18" s="815"/>
      <c r="AU18" s="815">
        <f>Z18</f>
        <v>-1</v>
      </c>
      <c r="AV18" s="815"/>
      <c r="AW18" s="815">
        <f>AB18</f>
        <v>-1</v>
      </c>
      <c r="AX18" s="815"/>
      <c r="AY18" s="815">
        <f>SUM(AH18:AX18)</f>
        <v>3</v>
      </c>
      <c r="AZ18" s="815"/>
      <c r="BA18" s="815"/>
      <c r="BB18" s="815"/>
      <c r="BC18" s="815">
        <f t="shared" si="2"/>
        <v>8</v>
      </c>
      <c r="BD18" s="815"/>
      <c r="BE18" s="815">
        <v>-1</v>
      </c>
      <c r="BF18" s="815"/>
      <c r="BG18" s="815"/>
      <c r="BH18" s="815"/>
      <c r="BI18" s="815"/>
      <c r="BJ18" s="815"/>
      <c r="BK18" s="815"/>
      <c r="BL18" s="815"/>
      <c r="BM18" s="1334">
        <f>AQ18</f>
        <v>-1</v>
      </c>
      <c r="BN18" s="1334"/>
      <c r="BO18" s="1334">
        <f>AS18</f>
        <v>-1</v>
      </c>
      <c r="BP18" s="1334"/>
      <c r="BQ18" s="1334">
        <v>-1</v>
      </c>
      <c r="BR18" s="1334"/>
      <c r="BS18" s="1334">
        <v>-1</v>
      </c>
      <c r="BT18" s="1334"/>
      <c r="BU18" s="1176">
        <f t="shared" si="3"/>
        <v>3</v>
      </c>
    </row>
    <row r="19" spans="1:75" s="25" customFormat="1" ht="14.45" customHeight="1" x14ac:dyDescent="0.25">
      <c r="A19" s="1207" t="s">
        <v>433</v>
      </c>
      <c r="B19" s="1197" t="s">
        <v>908</v>
      </c>
      <c r="C19" s="830"/>
      <c r="D19" s="830"/>
      <c r="E19" s="830"/>
      <c r="F19" s="830"/>
      <c r="G19" s="830"/>
      <c r="H19" s="831"/>
      <c r="I19" s="831"/>
      <c r="J19" s="831"/>
      <c r="K19" s="831"/>
      <c r="L19" s="831"/>
      <c r="M19" s="831"/>
      <c r="N19" s="831"/>
      <c r="O19" s="831"/>
      <c r="P19" s="1374">
        <v>11</v>
      </c>
      <c r="Q19" s="1374"/>
      <c r="R19" s="1374"/>
      <c r="S19" s="1374"/>
      <c r="T19" s="1374"/>
      <c r="U19" s="1374"/>
      <c r="V19" s="1374"/>
      <c r="W19" s="1374"/>
      <c r="X19" s="1374"/>
      <c r="Y19" s="1374"/>
      <c r="Z19" s="1374"/>
      <c r="AA19" s="1374"/>
      <c r="AB19" s="1374"/>
      <c r="AC19" s="1374"/>
      <c r="AD19" s="815">
        <f t="shared" si="4"/>
        <v>11</v>
      </c>
      <c r="AE19" s="831"/>
      <c r="AF19" s="831"/>
      <c r="AG19" s="831"/>
      <c r="AH19" s="815">
        <f t="shared" si="0"/>
        <v>11</v>
      </c>
      <c r="AI19" s="815"/>
      <c r="AJ19" s="815"/>
      <c r="AK19" s="815"/>
      <c r="AL19" s="815"/>
      <c r="AM19" s="815"/>
      <c r="AN19" s="815"/>
      <c r="AO19" s="815"/>
      <c r="AP19" s="815"/>
      <c r="AQ19" s="815"/>
      <c r="AR19" s="815"/>
      <c r="AS19" s="815"/>
      <c r="AT19" s="815"/>
      <c r="AU19" s="815"/>
      <c r="AV19" s="815"/>
      <c r="AW19" s="815"/>
      <c r="AX19" s="815"/>
      <c r="AY19" s="815">
        <f t="shared" ref="AY19:AY20" si="5">SUM(AH19:AX19)</f>
        <v>11</v>
      </c>
      <c r="AZ19" s="815"/>
      <c r="BA19" s="815"/>
      <c r="BB19" s="815"/>
      <c r="BC19" s="815">
        <f t="shared" si="2"/>
        <v>11</v>
      </c>
      <c r="BD19" s="815"/>
      <c r="BE19" s="815"/>
      <c r="BF19" s="815"/>
      <c r="BG19" s="815"/>
      <c r="BH19" s="815"/>
      <c r="BI19" s="815"/>
      <c r="BJ19" s="815"/>
      <c r="BK19" s="815"/>
      <c r="BL19" s="815"/>
      <c r="BM19" s="1334"/>
      <c r="BN19" s="1334"/>
      <c r="BO19" s="1334"/>
      <c r="BP19" s="1334"/>
      <c r="BQ19" s="1334"/>
      <c r="BR19" s="1334"/>
      <c r="BS19" s="1334"/>
      <c r="BT19" s="1334"/>
      <c r="BU19" s="1176">
        <f t="shared" si="3"/>
        <v>11</v>
      </c>
    </row>
    <row r="20" spans="1:75" s="25" customFormat="1" ht="14.45" customHeight="1" x14ac:dyDescent="0.25">
      <c r="A20" s="1207" t="s">
        <v>434</v>
      </c>
      <c r="B20" s="1197" t="s">
        <v>910</v>
      </c>
      <c r="C20" s="830"/>
      <c r="D20" s="830"/>
      <c r="E20" s="830"/>
      <c r="F20" s="830"/>
      <c r="G20" s="830"/>
      <c r="H20" s="831"/>
      <c r="I20" s="831"/>
      <c r="J20" s="831"/>
      <c r="K20" s="831"/>
      <c r="L20" s="831"/>
      <c r="M20" s="831"/>
      <c r="N20" s="831"/>
      <c r="O20" s="831"/>
      <c r="P20" s="1374">
        <v>6</v>
      </c>
      <c r="Q20" s="1374"/>
      <c r="R20" s="1374"/>
      <c r="S20" s="1374"/>
      <c r="T20" s="1374"/>
      <c r="U20" s="1374"/>
      <c r="V20" s="1374"/>
      <c r="W20" s="1374"/>
      <c r="X20" s="1374"/>
      <c r="Y20" s="1374">
        <v>-1</v>
      </c>
      <c r="Z20" s="1374"/>
      <c r="AA20" s="1374"/>
      <c r="AB20" s="1374"/>
      <c r="AC20" s="1374"/>
      <c r="AD20" s="815">
        <f t="shared" si="4"/>
        <v>5</v>
      </c>
      <c r="AE20" s="831"/>
      <c r="AF20" s="831"/>
      <c r="AG20" s="831"/>
      <c r="AH20" s="815">
        <f t="shared" si="0"/>
        <v>6</v>
      </c>
      <c r="AI20" s="815"/>
      <c r="AJ20" s="815"/>
      <c r="AK20" s="815"/>
      <c r="AL20" s="815"/>
      <c r="AM20" s="815"/>
      <c r="AN20" s="815"/>
      <c r="AO20" s="815"/>
      <c r="AP20" s="815"/>
      <c r="AQ20" s="815"/>
      <c r="AR20" s="815"/>
      <c r="AS20" s="815"/>
      <c r="AT20" s="815">
        <f>Y20</f>
        <v>-1</v>
      </c>
      <c r="AU20" s="815"/>
      <c r="AV20" s="815"/>
      <c r="AW20" s="815"/>
      <c r="AX20" s="815"/>
      <c r="AY20" s="815">
        <f t="shared" si="5"/>
        <v>5</v>
      </c>
      <c r="AZ20" s="815"/>
      <c r="BA20" s="815"/>
      <c r="BB20" s="815"/>
      <c r="BC20" s="815">
        <f t="shared" si="2"/>
        <v>6</v>
      </c>
      <c r="BD20" s="815"/>
      <c r="BE20" s="815"/>
      <c r="BF20" s="815"/>
      <c r="BG20" s="815"/>
      <c r="BH20" s="815"/>
      <c r="BI20" s="815"/>
      <c r="BJ20" s="815"/>
      <c r="BK20" s="815"/>
      <c r="BL20" s="815"/>
      <c r="BM20" s="1334"/>
      <c r="BN20" s="1334"/>
      <c r="BO20" s="1334"/>
      <c r="BP20" s="1334">
        <v>-1</v>
      </c>
      <c r="BQ20" s="1334"/>
      <c r="BR20" s="1334"/>
      <c r="BS20" s="1334"/>
      <c r="BT20" s="1334"/>
      <c r="BU20" s="1176">
        <f t="shared" si="3"/>
        <v>5</v>
      </c>
    </row>
    <row r="21" spans="1:75" s="25" customFormat="1" ht="14.45" customHeight="1" x14ac:dyDescent="0.25">
      <c r="A21" s="1206" t="s">
        <v>435</v>
      </c>
      <c r="B21" s="1196" t="s">
        <v>589</v>
      </c>
      <c r="C21" s="814"/>
      <c r="D21" s="814"/>
      <c r="E21" s="814"/>
      <c r="F21" s="814"/>
      <c r="G21" s="814"/>
      <c r="H21" s="834"/>
      <c r="I21" s="834"/>
      <c r="J21" s="834"/>
      <c r="K21" s="834"/>
      <c r="L21" s="834"/>
      <c r="M21" s="831"/>
      <c r="N21" s="831"/>
      <c r="O21" s="831"/>
      <c r="P21" s="815">
        <f>SUM(P16:P20)</f>
        <v>71</v>
      </c>
      <c r="Q21" s="815">
        <f t="shared" ref="Q21:AC21" si="6">SUM(Q16:Q20)</f>
        <v>-1</v>
      </c>
      <c r="R21" s="815">
        <f t="shared" si="6"/>
        <v>-2</v>
      </c>
      <c r="S21" s="815">
        <f t="shared" si="6"/>
        <v>-1</v>
      </c>
      <c r="T21" s="815">
        <f t="shared" si="6"/>
        <v>-3</v>
      </c>
      <c r="U21" s="815">
        <f t="shared" si="6"/>
        <v>2</v>
      </c>
      <c r="V21" s="815">
        <f t="shared" si="6"/>
        <v>-3</v>
      </c>
      <c r="W21" s="815">
        <f t="shared" si="6"/>
        <v>-4</v>
      </c>
      <c r="X21" s="815">
        <f t="shared" si="6"/>
        <v>-2</v>
      </c>
      <c r="Y21" s="815">
        <f t="shared" si="6"/>
        <v>-1</v>
      </c>
      <c r="Z21" s="815">
        <f t="shared" si="6"/>
        <v>-1</v>
      </c>
      <c r="AA21" s="815">
        <f t="shared" si="6"/>
        <v>-1</v>
      </c>
      <c r="AB21" s="815">
        <f t="shared" si="6"/>
        <v>-2</v>
      </c>
      <c r="AC21" s="815">
        <f t="shared" si="6"/>
        <v>1</v>
      </c>
      <c r="AD21" s="815">
        <f>SUM(P21:AC21)</f>
        <v>53</v>
      </c>
      <c r="AE21" s="815"/>
      <c r="AF21" s="815"/>
      <c r="AG21" s="815"/>
      <c r="AH21" s="815">
        <f t="shared" si="0"/>
        <v>71</v>
      </c>
      <c r="AI21" s="815">
        <f t="shared" ref="AI21:AP21" si="7">SUM(AI16:AI20)</f>
        <v>0</v>
      </c>
      <c r="AJ21" s="815">
        <f t="shared" si="7"/>
        <v>-1</v>
      </c>
      <c r="AK21" s="815">
        <f t="shared" si="7"/>
        <v>0</v>
      </c>
      <c r="AL21" s="815">
        <f t="shared" si="7"/>
        <v>-2</v>
      </c>
      <c r="AM21" s="815">
        <f t="shared" si="7"/>
        <v>0</v>
      </c>
      <c r="AN21" s="815">
        <f t="shared" si="7"/>
        <v>-1</v>
      </c>
      <c r="AO21" s="815">
        <f t="shared" si="7"/>
        <v>-3</v>
      </c>
      <c r="AP21" s="815">
        <f t="shared" si="7"/>
        <v>2</v>
      </c>
      <c r="AQ21" s="815">
        <f>SUM(AQ16:AQ20)</f>
        <v>-3</v>
      </c>
      <c r="AR21" s="815">
        <f t="shared" ref="AR21:AX21" si="8">SUM(AR16:AR20)</f>
        <v>-4</v>
      </c>
      <c r="AS21" s="815">
        <f t="shared" si="8"/>
        <v>-2</v>
      </c>
      <c r="AT21" s="815">
        <f t="shared" si="8"/>
        <v>-1</v>
      </c>
      <c r="AU21" s="815">
        <f t="shared" si="8"/>
        <v>-1</v>
      </c>
      <c r="AV21" s="815">
        <f t="shared" si="8"/>
        <v>-1</v>
      </c>
      <c r="AW21" s="815">
        <f t="shared" si="8"/>
        <v>-2</v>
      </c>
      <c r="AX21" s="815">
        <f t="shared" si="8"/>
        <v>1</v>
      </c>
      <c r="AY21" s="815">
        <f>SUM(AH21:AX21)</f>
        <v>53</v>
      </c>
      <c r="AZ21" s="815"/>
      <c r="BA21" s="815"/>
      <c r="BB21" s="815"/>
      <c r="BC21" s="835">
        <f t="shared" si="2"/>
        <v>71</v>
      </c>
      <c r="BD21" s="835">
        <f>SUM(BD16:BD20)</f>
        <v>0</v>
      </c>
      <c r="BE21" s="835">
        <f>SUM(BE16:BE20)</f>
        <v>-1</v>
      </c>
      <c r="BF21" s="835">
        <f t="shared" ref="BF21:BT21" si="9">SUM(BF16:BF20)</f>
        <v>0</v>
      </c>
      <c r="BG21" s="835">
        <f t="shared" si="9"/>
        <v>-2</v>
      </c>
      <c r="BH21" s="835">
        <f t="shared" si="9"/>
        <v>0</v>
      </c>
      <c r="BI21" s="835">
        <f t="shared" si="9"/>
        <v>-1</v>
      </c>
      <c r="BJ21" s="835">
        <f t="shared" si="9"/>
        <v>-3</v>
      </c>
      <c r="BK21" s="835">
        <f t="shared" si="9"/>
        <v>2</v>
      </c>
      <c r="BL21" s="835">
        <f t="shared" si="9"/>
        <v>0</v>
      </c>
      <c r="BM21" s="835">
        <f t="shared" si="9"/>
        <v>-3</v>
      </c>
      <c r="BN21" s="835">
        <f t="shared" si="9"/>
        <v>-4</v>
      </c>
      <c r="BO21" s="835">
        <f t="shared" si="9"/>
        <v>-2</v>
      </c>
      <c r="BP21" s="835">
        <f t="shared" si="9"/>
        <v>-1</v>
      </c>
      <c r="BQ21" s="835">
        <f t="shared" si="9"/>
        <v>-1</v>
      </c>
      <c r="BR21" s="835">
        <f t="shared" si="9"/>
        <v>-1</v>
      </c>
      <c r="BS21" s="835">
        <f t="shared" si="9"/>
        <v>-2</v>
      </c>
      <c r="BT21" s="835">
        <f t="shared" si="9"/>
        <v>1</v>
      </c>
      <c r="BU21" s="1176">
        <f t="shared" si="3"/>
        <v>53</v>
      </c>
    </row>
    <row r="22" spans="1:75" s="15" customFormat="1" ht="13.5" customHeight="1" x14ac:dyDescent="0.25">
      <c r="A22" s="1208"/>
      <c r="B22" s="761"/>
      <c r="C22" s="762"/>
      <c r="D22" s="762"/>
      <c r="E22" s="762"/>
      <c r="F22" s="762"/>
      <c r="G22" s="762"/>
      <c r="H22" s="763"/>
      <c r="I22" s="763"/>
      <c r="J22" s="763"/>
      <c r="K22" s="763"/>
      <c r="L22" s="763"/>
      <c r="M22" s="764"/>
      <c r="N22" s="764"/>
      <c r="O22" s="764"/>
      <c r="P22" s="764"/>
      <c r="Q22" s="764"/>
      <c r="R22" s="764"/>
      <c r="S22" s="764"/>
      <c r="T22" s="764"/>
      <c r="U22" s="764"/>
      <c r="V22" s="764"/>
      <c r="W22" s="764"/>
      <c r="X22" s="764"/>
      <c r="Y22" s="764"/>
      <c r="Z22" s="764"/>
      <c r="AA22" s="764"/>
      <c r="AB22" s="764"/>
      <c r="AC22" s="764"/>
      <c r="AD22" s="764"/>
      <c r="AE22" s="764"/>
      <c r="AF22" s="764"/>
      <c r="AG22" s="764"/>
      <c r="AH22" s="764"/>
      <c r="AI22" s="764"/>
      <c r="AJ22" s="764"/>
      <c r="AK22" s="764"/>
      <c r="AL22" s="764"/>
      <c r="AM22" s="764"/>
      <c r="AN22" s="764"/>
      <c r="AO22" s="764"/>
      <c r="AP22" s="764"/>
      <c r="AQ22" s="764"/>
      <c r="AR22" s="764"/>
      <c r="AS22" s="764"/>
      <c r="AT22" s="764"/>
      <c r="AU22" s="764"/>
      <c r="AV22" s="764"/>
      <c r="AW22" s="764"/>
      <c r="AX22" s="764"/>
      <c r="AY22" s="764"/>
      <c r="AZ22" s="764"/>
      <c r="BA22" s="764"/>
      <c r="BB22" s="764"/>
      <c r="BC22" s="764"/>
      <c r="BD22" s="764"/>
      <c r="BE22" s="764"/>
      <c r="BF22" s="764"/>
      <c r="BG22" s="764"/>
      <c r="BH22" s="764"/>
      <c r="BI22" s="764"/>
      <c r="BJ22" s="764"/>
      <c r="BK22" s="764"/>
      <c r="BL22" s="764"/>
      <c r="BM22" s="764"/>
      <c r="BN22" s="764"/>
      <c r="BO22" s="764"/>
      <c r="BP22" s="764"/>
      <c r="BQ22" s="764"/>
      <c r="BR22" s="764"/>
      <c r="BS22" s="764"/>
      <c r="BT22" s="764"/>
      <c r="BU22" s="901"/>
      <c r="BV22" s="344"/>
    </row>
    <row r="23" spans="1:75" ht="12.75" customHeight="1" x14ac:dyDescent="0.25">
      <c r="A23" s="1204"/>
      <c r="B23" s="747"/>
      <c r="C23" s="748"/>
      <c r="D23" s="748"/>
      <c r="E23" s="748"/>
      <c r="F23" s="748"/>
      <c r="G23" s="748"/>
      <c r="H23" s="749"/>
      <c r="I23" s="749"/>
      <c r="J23" s="749"/>
      <c r="K23" s="749"/>
      <c r="L23" s="749"/>
      <c r="M23" s="765"/>
      <c r="N23" s="765"/>
      <c r="O23" s="765"/>
      <c r="P23" s="765"/>
      <c r="Q23" s="765"/>
      <c r="R23" s="765"/>
      <c r="S23" s="765"/>
      <c r="T23" s="765"/>
      <c r="U23" s="765"/>
      <c r="V23" s="765"/>
      <c r="W23" s="765"/>
      <c r="X23" s="765"/>
      <c r="Y23" s="765"/>
      <c r="Z23" s="765"/>
      <c r="AA23" s="765"/>
      <c r="AB23" s="765"/>
      <c r="AC23" s="765"/>
      <c r="AD23" s="750"/>
      <c r="AE23" s="750"/>
      <c r="AF23" s="750"/>
      <c r="AG23" s="750"/>
      <c r="AH23" s="750"/>
      <c r="AI23" s="750"/>
      <c r="AJ23" s="750"/>
      <c r="AK23" s="750"/>
      <c r="AL23" s="750"/>
      <c r="AM23" s="750"/>
      <c r="AN23" s="750"/>
      <c r="AO23" s="750"/>
      <c r="AP23" s="750"/>
      <c r="AQ23" s="750"/>
      <c r="AR23" s="750"/>
      <c r="AS23" s="750"/>
      <c r="AT23" s="750"/>
      <c r="AU23" s="750"/>
      <c r="AV23" s="750"/>
      <c r="AW23" s="750"/>
      <c r="AX23" s="750"/>
      <c r="AY23" s="750"/>
      <c r="AZ23" s="750"/>
      <c r="BA23" s="750"/>
      <c r="BB23" s="750"/>
      <c r="BC23" s="750"/>
      <c r="BD23" s="750"/>
      <c r="BE23" s="750"/>
      <c r="BF23" s="750"/>
      <c r="BG23" s="750"/>
      <c r="BH23" s="750"/>
      <c r="BI23" s="750"/>
      <c r="BJ23" s="750"/>
      <c r="BK23" s="750"/>
      <c r="BL23" s="750"/>
      <c r="BM23" s="750"/>
      <c r="BN23" s="750"/>
      <c r="BO23" s="750"/>
      <c r="BP23" s="750"/>
      <c r="BQ23" s="750"/>
      <c r="BR23" s="750"/>
      <c r="BS23" s="750"/>
      <c r="BT23" s="750"/>
      <c r="BU23" s="902"/>
    </row>
    <row r="24" spans="1:75" s="15" customFormat="1" ht="27" customHeight="1" x14ac:dyDescent="0.25">
      <c r="A24" s="1205" t="s">
        <v>464</v>
      </c>
      <c r="B24" s="825" t="s">
        <v>911</v>
      </c>
      <c r="C24" s="753"/>
      <c r="D24" s="753"/>
      <c r="E24" s="753"/>
      <c r="F24" s="753"/>
      <c r="G24" s="753"/>
      <c r="H24" s="754"/>
      <c r="I24" s="754"/>
      <c r="J24" s="754"/>
      <c r="K24" s="754"/>
      <c r="L24" s="754"/>
      <c r="M24" s="754"/>
      <c r="N24" s="754"/>
      <c r="O24" s="754"/>
      <c r="P24" s="754"/>
      <c r="Q24" s="754"/>
      <c r="R24" s="754"/>
      <c r="S24" s="754"/>
      <c r="T24" s="754"/>
      <c r="U24" s="754"/>
      <c r="V24" s="754"/>
      <c r="W24" s="754"/>
      <c r="X24" s="754"/>
      <c r="Y24" s="754"/>
      <c r="Z24" s="754"/>
      <c r="AA24" s="754"/>
      <c r="AB24" s="754"/>
      <c r="AC24" s="754"/>
      <c r="AD24" s="754"/>
      <c r="AE24" s="754"/>
      <c r="AF24" s="754"/>
      <c r="AG24" s="754"/>
      <c r="AH24" s="750"/>
      <c r="AI24" s="750"/>
      <c r="AJ24" s="750"/>
      <c r="AK24" s="750"/>
      <c r="AL24" s="750"/>
      <c r="AM24" s="750"/>
      <c r="AN24" s="750"/>
      <c r="AO24" s="750"/>
      <c r="AP24" s="750"/>
      <c r="AQ24" s="750"/>
      <c r="AR24" s="750"/>
      <c r="AS24" s="750"/>
      <c r="AT24" s="750"/>
      <c r="AU24" s="750"/>
      <c r="AV24" s="750"/>
      <c r="AW24" s="750"/>
      <c r="AX24" s="750"/>
      <c r="AY24" s="750"/>
      <c r="AZ24" s="750"/>
      <c r="BA24" s="750"/>
      <c r="BB24" s="750"/>
      <c r="BC24" s="750"/>
      <c r="BD24" s="750"/>
      <c r="BE24" s="750"/>
      <c r="BF24" s="750"/>
      <c r="BG24" s="750"/>
      <c r="BH24" s="750"/>
      <c r="BI24" s="750"/>
      <c r="BJ24" s="750"/>
      <c r="BK24" s="750"/>
      <c r="BL24" s="750"/>
      <c r="BM24" s="750"/>
      <c r="BN24" s="750"/>
      <c r="BO24" s="750"/>
      <c r="BP24" s="750"/>
      <c r="BQ24" s="750"/>
      <c r="BR24" s="750"/>
      <c r="BS24" s="750"/>
      <c r="BT24" s="750"/>
      <c r="BU24" s="909"/>
    </row>
    <row r="25" spans="1:75" s="25" customFormat="1" ht="27.75" customHeight="1" x14ac:dyDescent="0.25">
      <c r="A25" s="1207" t="s">
        <v>465</v>
      </c>
      <c r="B25" s="1197" t="s">
        <v>807</v>
      </c>
      <c r="C25" s="830"/>
      <c r="D25" s="830"/>
      <c r="E25" s="830"/>
      <c r="F25" s="830"/>
      <c r="G25" s="830"/>
      <c r="H25" s="831"/>
      <c r="I25" s="831"/>
      <c r="J25" s="831"/>
      <c r="K25" s="831"/>
      <c r="L25" s="831"/>
      <c r="M25" s="815"/>
      <c r="N25" s="815"/>
      <c r="O25" s="815"/>
      <c r="P25" s="831">
        <v>6</v>
      </c>
      <c r="Q25" s="831"/>
      <c r="R25" s="831"/>
      <c r="S25" s="831"/>
      <c r="T25" s="831"/>
      <c r="U25" s="831"/>
      <c r="V25" s="831"/>
      <c r="W25" s="831"/>
      <c r="X25" s="831"/>
      <c r="Y25" s="831"/>
      <c r="Z25" s="831"/>
      <c r="AA25" s="831"/>
      <c r="AB25" s="831"/>
      <c r="AC25" s="831"/>
      <c r="AD25" s="815">
        <f t="shared" ref="AD25:AD35" si="10">P25</f>
        <v>6</v>
      </c>
      <c r="AE25" s="831"/>
      <c r="AF25" s="831"/>
      <c r="AG25" s="831"/>
      <c r="AH25" s="815">
        <f t="shared" ref="AH25:AH34" si="11">C25+K25+P25</f>
        <v>6</v>
      </c>
      <c r="AI25" s="815"/>
      <c r="AJ25" s="815"/>
      <c r="AK25" s="815"/>
      <c r="AL25" s="815"/>
      <c r="AM25" s="815"/>
      <c r="AN25" s="815"/>
      <c r="AO25" s="815"/>
      <c r="AP25" s="815"/>
      <c r="AQ25" s="815"/>
      <c r="AR25" s="815"/>
      <c r="AS25" s="815"/>
      <c r="AT25" s="815"/>
      <c r="AU25" s="815"/>
      <c r="AV25" s="815"/>
      <c r="AW25" s="815"/>
      <c r="AX25" s="815"/>
      <c r="AY25" s="815">
        <f t="shared" ref="AY25:AY35" si="12">H25+M25+AD25</f>
        <v>6</v>
      </c>
      <c r="AZ25" s="815"/>
      <c r="BA25" s="815"/>
      <c r="BB25" s="815"/>
      <c r="BC25" s="815">
        <f t="shared" ref="BC25:BC35" si="13">C25+K25+P25+AE25/2</f>
        <v>6</v>
      </c>
      <c r="BD25" s="815"/>
      <c r="BE25" s="815"/>
      <c r="BF25" s="815"/>
      <c r="BG25" s="815"/>
      <c r="BH25" s="815"/>
      <c r="BI25" s="815"/>
      <c r="BJ25" s="815"/>
      <c r="BK25" s="815"/>
      <c r="BL25" s="815"/>
      <c r="BM25" s="1334"/>
      <c r="BN25" s="1334"/>
      <c r="BO25" s="1334"/>
      <c r="BP25" s="1334"/>
      <c r="BQ25" s="1334"/>
      <c r="BR25" s="1334"/>
      <c r="BS25" s="1334"/>
      <c r="BT25" s="1334"/>
      <c r="BU25" s="1177">
        <f t="shared" ref="BU25:BU35" si="14">H25+M25+AD25+AG25/2</f>
        <v>6</v>
      </c>
    </row>
    <row r="26" spans="1:75" s="25" customFormat="1" ht="14.45" customHeight="1" x14ac:dyDescent="0.25">
      <c r="A26" s="1207" t="s">
        <v>466</v>
      </c>
      <c r="B26" s="1197" t="s">
        <v>590</v>
      </c>
      <c r="C26" s="830"/>
      <c r="D26" s="830"/>
      <c r="E26" s="830"/>
      <c r="F26" s="830"/>
      <c r="G26" s="830"/>
      <c r="H26" s="831"/>
      <c r="I26" s="831"/>
      <c r="J26" s="831"/>
      <c r="K26" s="831"/>
      <c r="L26" s="831"/>
      <c r="M26" s="831"/>
      <c r="N26" s="831"/>
      <c r="O26" s="831"/>
      <c r="P26" s="831">
        <v>1</v>
      </c>
      <c r="Q26" s="831"/>
      <c r="R26" s="831"/>
      <c r="S26" s="831"/>
      <c r="T26" s="831"/>
      <c r="U26" s="831"/>
      <c r="V26" s="831"/>
      <c r="W26" s="831"/>
      <c r="X26" s="831"/>
      <c r="Y26" s="831"/>
      <c r="Z26" s="831"/>
      <c r="AA26" s="831"/>
      <c r="AB26" s="831"/>
      <c r="AC26" s="831"/>
      <c r="AD26" s="815">
        <f t="shared" si="10"/>
        <v>1</v>
      </c>
      <c r="AE26" s="831"/>
      <c r="AF26" s="831"/>
      <c r="AG26" s="831"/>
      <c r="AH26" s="815">
        <f t="shared" si="11"/>
        <v>1</v>
      </c>
      <c r="AI26" s="815"/>
      <c r="AJ26" s="815"/>
      <c r="AK26" s="815"/>
      <c r="AL26" s="815"/>
      <c r="AM26" s="815"/>
      <c r="AN26" s="815"/>
      <c r="AO26" s="815"/>
      <c r="AP26" s="815"/>
      <c r="AQ26" s="815"/>
      <c r="AR26" s="815"/>
      <c r="AS26" s="815"/>
      <c r="AT26" s="815"/>
      <c r="AU26" s="815"/>
      <c r="AV26" s="815"/>
      <c r="AW26" s="815"/>
      <c r="AX26" s="815"/>
      <c r="AY26" s="815">
        <f t="shared" si="12"/>
        <v>1</v>
      </c>
      <c r="AZ26" s="815"/>
      <c r="BA26" s="815"/>
      <c r="BB26" s="815"/>
      <c r="BC26" s="815">
        <f t="shared" si="13"/>
        <v>1</v>
      </c>
      <c r="BD26" s="815"/>
      <c r="BE26" s="815"/>
      <c r="BF26" s="815"/>
      <c r="BG26" s="815"/>
      <c r="BH26" s="815"/>
      <c r="BI26" s="815"/>
      <c r="BJ26" s="815"/>
      <c r="BK26" s="815"/>
      <c r="BL26" s="815"/>
      <c r="BM26" s="1334"/>
      <c r="BN26" s="1334"/>
      <c r="BO26" s="1334"/>
      <c r="BP26" s="1334"/>
      <c r="BQ26" s="1334"/>
      <c r="BR26" s="1334"/>
      <c r="BS26" s="1334"/>
      <c r="BT26" s="1334"/>
      <c r="BU26" s="1177">
        <f t="shared" si="14"/>
        <v>1</v>
      </c>
    </row>
    <row r="27" spans="1:75" s="25" customFormat="1" ht="14.25" customHeight="1" x14ac:dyDescent="0.25">
      <c r="A27" s="1207" t="s">
        <v>467</v>
      </c>
      <c r="B27" s="1197" t="s">
        <v>801</v>
      </c>
      <c r="C27" s="830"/>
      <c r="D27" s="830"/>
      <c r="E27" s="830"/>
      <c r="F27" s="830"/>
      <c r="G27" s="830"/>
      <c r="H27" s="831"/>
      <c r="I27" s="831"/>
      <c r="J27" s="831"/>
      <c r="K27" s="831"/>
      <c r="L27" s="831"/>
      <c r="M27" s="831"/>
      <c r="N27" s="831"/>
      <c r="O27" s="831"/>
      <c r="P27" s="831">
        <v>31</v>
      </c>
      <c r="Q27" s="831"/>
      <c r="R27" s="831"/>
      <c r="S27" s="831"/>
      <c r="T27" s="831"/>
      <c r="U27" s="831"/>
      <c r="V27" s="831"/>
      <c r="W27" s="831"/>
      <c r="X27" s="831"/>
      <c r="Y27" s="831"/>
      <c r="Z27" s="831"/>
      <c r="AA27" s="831"/>
      <c r="AB27" s="831"/>
      <c r="AC27" s="831"/>
      <c r="AD27" s="815">
        <f t="shared" si="10"/>
        <v>31</v>
      </c>
      <c r="AE27" s="831"/>
      <c r="AF27" s="831"/>
      <c r="AG27" s="831"/>
      <c r="AH27" s="815">
        <f t="shared" si="11"/>
        <v>31</v>
      </c>
      <c r="AI27" s="815"/>
      <c r="AJ27" s="815"/>
      <c r="AK27" s="815"/>
      <c r="AL27" s="815"/>
      <c r="AM27" s="815"/>
      <c r="AN27" s="815"/>
      <c r="AO27" s="815"/>
      <c r="AP27" s="815"/>
      <c r="AQ27" s="815"/>
      <c r="AR27" s="815"/>
      <c r="AS27" s="815"/>
      <c r="AT27" s="815"/>
      <c r="AU27" s="815"/>
      <c r="AV27" s="815"/>
      <c r="AW27" s="815"/>
      <c r="AX27" s="815"/>
      <c r="AY27" s="815">
        <f t="shared" si="12"/>
        <v>31</v>
      </c>
      <c r="AZ27" s="815"/>
      <c r="BA27" s="815"/>
      <c r="BB27" s="815"/>
      <c r="BC27" s="815">
        <f t="shared" si="13"/>
        <v>31</v>
      </c>
      <c r="BD27" s="815"/>
      <c r="BE27" s="815"/>
      <c r="BF27" s="815"/>
      <c r="BG27" s="815"/>
      <c r="BH27" s="815"/>
      <c r="BI27" s="815"/>
      <c r="BJ27" s="815"/>
      <c r="BK27" s="815"/>
      <c r="BL27" s="815"/>
      <c r="BM27" s="1334"/>
      <c r="BN27" s="1334"/>
      <c r="BO27" s="1334"/>
      <c r="BP27" s="1334"/>
      <c r="BQ27" s="1334"/>
      <c r="BR27" s="1334"/>
      <c r="BS27" s="1334"/>
      <c r="BT27" s="1334"/>
      <c r="BU27" s="1177">
        <f t="shared" si="14"/>
        <v>31</v>
      </c>
    </row>
    <row r="28" spans="1:75" s="1194" customFormat="1" ht="29.25" customHeight="1" x14ac:dyDescent="0.2">
      <c r="A28" s="1209" t="s">
        <v>468</v>
      </c>
      <c r="B28" s="1198" t="s">
        <v>802</v>
      </c>
      <c r="C28" s="1192"/>
      <c r="D28" s="1192"/>
      <c r="E28" s="1192"/>
      <c r="F28" s="1192"/>
      <c r="G28" s="1192"/>
      <c r="H28" s="832"/>
      <c r="I28" s="832"/>
      <c r="J28" s="832"/>
      <c r="K28" s="832"/>
      <c r="L28" s="832"/>
      <c r="M28" s="832"/>
      <c r="N28" s="832"/>
      <c r="O28" s="832"/>
      <c r="P28" s="832">
        <v>2</v>
      </c>
      <c r="Q28" s="832"/>
      <c r="R28" s="832"/>
      <c r="S28" s="832"/>
      <c r="T28" s="832"/>
      <c r="U28" s="832"/>
      <c r="V28" s="832"/>
      <c r="W28" s="832"/>
      <c r="X28" s="832"/>
      <c r="Y28" s="832"/>
      <c r="Z28" s="832"/>
      <c r="AA28" s="832"/>
      <c r="AB28" s="832"/>
      <c r="AC28" s="832"/>
      <c r="AD28" s="833">
        <f t="shared" si="10"/>
        <v>2</v>
      </c>
      <c r="AE28" s="832"/>
      <c r="AF28" s="832"/>
      <c r="AG28" s="832"/>
      <c r="AH28" s="833">
        <f t="shared" si="11"/>
        <v>2</v>
      </c>
      <c r="AI28" s="833"/>
      <c r="AJ28" s="833"/>
      <c r="AK28" s="833"/>
      <c r="AL28" s="833"/>
      <c r="AM28" s="833"/>
      <c r="AN28" s="833"/>
      <c r="AO28" s="833"/>
      <c r="AP28" s="833"/>
      <c r="AQ28" s="833"/>
      <c r="AR28" s="833"/>
      <c r="AS28" s="833"/>
      <c r="AT28" s="833"/>
      <c r="AU28" s="833"/>
      <c r="AV28" s="833"/>
      <c r="AW28" s="833"/>
      <c r="AX28" s="833"/>
      <c r="AY28" s="833">
        <f t="shared" si="12"/>
        <v>2</v>
      </c>
      <c r="AZ28" s="833"/>
      <c r="BA28" s="833"/>
      <c r="BB28" s="833"/>
      <c r="BC28" s="833">
        <f t="shared" si="13"/>
        <v>2</v>
      </c>
      <c r="BD28" s="833"/>
      <c r="BE28" s="833"/>
      <c r="BF28" s="833"/>
      <c r="BG28" s="833"/>
      <c r="BH28" s="833"/>
      <c r="BI28" s="833"/>
      <c r="BJ28" s="833"/>
      <c r="BK28" s="833"/>
      <c r="BL28" s="833"/>
      <c r="BM28" s="1336"/>
      <c r="BN28" s="1336"/>
      <c r="BO28" s="1336"/>
      <c r="BP28" s="1336"/>
      <c r="BQ28" s="1336"/>
      <c r="BR28" s="1336"/>
      <c r="BS28" s="1336"/>
      <c r="BT28" s="1336"/>
      <c r="BU28" s="1193">
        <f t="shared" si="14"/>
        <v>2</v>
      </c>
    </row>
    <row r="29" spans="1:75" s="25" customFormat="1" ht="14.45" customHeight="1" x14ac:dyDescent="0.25">
      <c r="A29" s="1207" t="s">
        <v>469</v>
      </c>
      <c r="B29" s="1197" t="s">
        <v>605</v>
      </c>
      <c r="C29" s="830"/>
      <c r="D29" s="830"/>
      <c r="E29" s="830"/>
      <c r="F29" s="830"/>
      <c r="G29" s="830"/>
      <c r="H29" s="831"/>
      <c r="I29" s="831"/>
      <c r="J29" s="831"/>
      <c r="K29" s="831"/>
      <c r="L29" s="831"/>
      <c r="M29" s="831"/>
      <c r="N29" s="831"/>
      <c r="O29" s="831"/>
      <c r="P29" s="831">
        <v>2</v>
      </c>
      <c r="Q29" s="831"/>
      <c r="R29" s="831"/>
      <c r="S29" s="831"/>
      <c r="T29" s="831"/>
      <c r="U29" s="831"/>
      <c r="V29" s="831"/>
      <c r="W29" s="831"/>
      <c r="X29" s="831"/>
      <c r="Y29" s="831"/>
      <c r="Z29" s="831"/>
      <c r="AA29" s="831"/>
      <c r="AB29" s="831"/>
      <c r="AC29" s="831"/>
      <c r="AD29" s="815">
        <f t="shared" si="10"/>
        <v>2</v>
      </c>
      <c r="AE29" s="831"/>
      <c r="AF29" s="831"/>
      <c r="AG29" s="831"/>
      <c r="AH29" s="815">
        <f t="shared" si="11"/>
        <v>2</v>
      </c>
      <c r="AI29" s="815"/>
      <c r="AJ29" s="815"/>
      <c r="AK29" s="815"/>
      <c r="AL29" s="815"/>
      <c r="AM29" s="815"/>
      <c r="AN29" s="815"/>
      <c r="AO29" s="815"/>
      <c r="AP29" s="815"/>
      <c r="AQ29" s="815"/>
      <c r="AR29" s="815"/>
      <c r="AS29" s="815"/>
      <c r="AT29" s="815"/>
      <c r="AU29" s="815"/>
      <c r="AV29" s="815"/>
      <c r="AW29" s="815"/>
      <c r="AX29" s="815"/>
      <c r="AY29" s="815">
        <f t="shared" si="12"/>
        <v>2</v>
      </c>
      <c r="AZ29" s="815"/>
      <c r="BA29" s="815"/>
      <c r="BB29" s="815"/>
      <c r="BC29" s="815">
        <f t="shared" si="13"/>
        <v>2</v>
      </c>
      <c r="BD29" s="815"/>
      <c r="BE29" s="815"/>
      <c r="BF29" s="815"/>
      <c r="BG29" s="815"/>
      <c r="BH29" s="815"/>
      <c r="BI29" s="815"/>
      <c r="BJ29" s="815"/>
      <c r="BK29" s="815"/>
      <c r="BL29" s="815"/>
      <c r="BM29" s="1334"/>
      <c r="BN29" s="1334"/>
      <c r="BO29" s="1334"/>
      <c r="BP29" s="1334"/>
      <c r="BQ29" s="1334"/>
      <c r="BR29" s="1334"/>
      <c r="BS29" s="1334"/>
      <c r="BT29" s="1334"/>
      <c r="BU29" s="1177">
        <f t="shared" si="14"/>
        <v>2</v>
      </c>
    </row>
    <row r="30" spans="1:75" s="25" customFormat="1" ht="14.45" customHeight="1" x14ac:dyDescent="0.25">
      <c r="A30" s="1207" t="s">
        <v>470</v>
      </c>
      <c r="B30" s="1197" t="s">
        <v>591</v>
      </c>
      <c r="C30" s="830"/>
      <c r="D30" s="830"/>
      <c r="E30" s="830"/>
      <c r="F30" s="830"/>
      <c r="G30" s="830"/>
      <c r="H30" s="831"/>
      <c r="I30" s="831"/>
      <c r="J30" s="831"/>
      <c r="K30" s="831"/>
      <c r="L30" s="831"/>
      <c r="M30" s="831"/>
      <c r="N30" s="831"/>
      <c r="O30" s="831"/>
      <c r="P30" s="831">
        <v>2</v>
      </c>
      <c r="Q30" s="831"/>
      <c r="R30" s="831"/>
      <c r="S30" s="831"/>
      <c r="T30" s="831"/>
      <c r="U30" s="831"/>
      <c r="V30" s="831"/>
      <c r="W30" s="831"/>
      <c r="X30" s="831"/>
      <c r="Y30" s="831"/>
      <c r="Z30" s="831"/>
      <c r="AA30" s="831"/>
      <c r="AB30" s="831"/>
      <c r="AC30" s="831"/>
      <c r="AD30" s="815">
        <f t="shared" si="10"/>
        <v>2</v>
      </c>
      <c r="AE30" s="831"/>
      <c r="AF30" s="831"/>
      <c r="AG30" s="831"/>
      <c r="AH30" s="815">
        <f t="shared" si="11"/>
        <v>2</v>
      </c>
      <c r="AI30" s="815"/>
      <c r="AJ30" s="815"/>
      <c r="AK30" s="815"/>
      <c r="AL30" s="815"/>
      <c r="AM30" s="815"/>
      <c r="AN30" s="815"/>
      <c r="AO30" s="815"/>
      <c r="AP30" s="815"/>
      <c r="AQ30" s="815"/>
      <c r="AR30" s="815"/>
      <c r="AS30" s="815"/>
      <c r="AT30" s="815"/>
      <c r="AU30" s="815"/>
      <c r="AV30" s="815"/>
      <c r="AW30" s="815"/>
      <c r="AX30" s="815"/>
      <c r="AY30" s="815">
        <f t="shared" si="12"/>
        <v>2</v>
      </c>
      <c r="AZ30" s="815"/>
      <c r="BA30" s="815"/>
      <c r="BB30" s="815"/>
      <c r="BC30" s="815">
        <f t="shared" si="13"/>
        <v>2</v>
      </c>
      <c r="BD30" s="815"/>
      <c r="BE30" s="815"/>
      <c r="BF30" s="815"/>
      <c r="BG30" s="815"/>
      <c r="BH30" s="815"/>
      <c r="BI30" s="815"/>
      <c r="BJ30" s="815"/>
      <c r="BK30" s="815"/>
      <c r="BL30" s="815"/>
      <c r="BM30" s="1334"/>
      <c r="BN30" s="1334"/>
      <c r="BO30" s="1334"/>
      <c r="BP30" s="1334"/>
      <c r="BQ30" s="1334"/>
      <c r="BR30" s="1334"/>
      <c r="BS30" s="1334"/>
      <c r="BT30" s="1334"/>
      <c r="BU30" s="1177">
        <f t="shared" si="14"/>
        <v>2</v>
      </c>
      <c r="BW30" s="26"/>
    </row>
    <row r="31" spans="1:75" s="25" customFormat="1" ht="14.45" customHeight="1" x14ac:dyDescent="0.25">
      <c r="A31" s="1207" t="s">
        <v>471</v>
      </c>
      <c r="B31" s="1197" t="s">
        <v>592</v>
      </c>
      <c r="C31" s="830"/>
      <c r="D31" s="830"/>
      <c r="E31" s="830"/>
      <c r="F31" s="830"/>
      <c r="G31" s="830"/>
      <c r="H31" s="831"/>
      <c r="I31" s="831"/>
      <c r="J31" s="831"/>
      <c r="K31" s="831"/>
      <c r="L31" s="831"/>
      <c r="M31" s="831"/>
      <c r="N31" s="831"/>
      <c r="O31" s="831"/>
      <c r="P31" s="831">
        <v>5</v>
      </c>
      <c r="Q31" s="831"/>
      <c r="R31" s="831"/>
      <c r="S31" s="831"/>
      <c r="T31" s="831"/>
      <c r="U31" s="831"/>
      <c r="V31" s="831"/>
      <c r="W31" s="831"/>
      <c r="X31" s="831"/>
      <c r="Y31" s="831"/>
      <c r="Z31" s="831"/>
      <c r="AA31" s="831"/>
      <c r="AB31" s="831"/>
      <c r="AC31" s="831"/>
      <c r="AD31" s="815">
        <f t="shared" si="10"/>
        <v>5</v>
      </c>
      <c r="AE31" s="831"/>
      <c r="AF31" s="831"/>
      <c r="AG31" s="831"/>
      <c r="AH31" s="815">
        <f t="shared" si="11"/>
        <v>5</v>
      </c>
      <c r="AI31" s="815"/>
      <c r="AJ31" s="815"/>
      <c r="AK31" s="815"/>
      <c r="AL31" s="815"/>
      <c r="AM31" s="815"/>
      <c r="AN31" s="815"/>
      <c r="AO31" s="815"/>
      <c r="AP31" s="815"/>
      <c r="AQ31" s="815"/>
      <c r="AR31" s="815"/>
      <c r="AS31" s="815"/>
      <c r="AT31" s="815"/>
      <c r="AU31" s="815"/>
      <c r="AV31" s="815"/>
      <c r="AW31" s="815"/>
      <c r="AX31" s="815"/>
      <c r="AY31" s="815">
        <f t="shared" si="12"/>
        <v>5</v>
      </c>
      <c r="AZ31" s="815"/>
      <c r="BA31" s="815"/>
      <c r="BB31" s="815"/>
      <c r="BC31" s="815">
        <f t="shared" si="13"/>
        <v>5</v>
      </c>
      <c r="BD31" s="815"/>
      <c r="BE31" s="815"/>
      <c r="BF31" s="815"/>
      <c r="BG31" s="815"/>
      <c r="BH31" s="815"/>
      <c r="BI31" s="815"/>
      <c r="BJ31" s="815"/>
      <c r="BK31" s="815"/>
      <c r="BL31" s="815"/>
      <c r="BM31" s="1334"/>
      <c r="BN31" s="1334"/>
      <c r="BO31" s="1334"/>
      <c r="BP31" s="1334"/>
      <c r="BQ31" s="1334"/>
      <c r="BR31" s="1334"/>
      <c r="BS31" s="1334"/>
      <c r="BT31" s="1334"/>
      <c r="BU31" s="1177">
        <f t="shared" si="14"/>
        <v>5</v>
      </c>
    </row>
    <row r="32" spans="1:75" s="25" customFormat="1" ht="29.25" customHeight="1" x14ac:dyDescent="0.25">
      <c r="A32" s="1207" t="s">
        <v>472</v>
      </c>
      <c r="B32" s="1197" t="s">
        <v>1194</v>
      </c>
      <c r="C32" s="830"/>
      <c r="D32" s="830"/>
      <c r="E32" s="830"/>
      <c r="F32" s="830"/>
      <c r="G32" s="830"/>
      <c r="H32" s="831"/>
      <c r="I32" s="831"/>
      <c r="J32" s="831"/>
      <c r="K32" s="831"/>
      <c r="L32" s="831"/>
      <c r="M32" s="831"/>
      <c r="N32" s="831"/>
      <c r="O32" s="831"/>
      <c r="P32" s="831">
        <v>2</v>
      </c>
      <c r="Q32" s="831"/>
      <c r="R32" s="831"/>
      <c r="S32" s="831"/>
      <c r="T32" s="831"/>
      <c r="U32" s="831"/>
      <c r="V32" s="831"/>
      <c r="W32" s="831"/>
      <c r="X32" s="831"/>
      <c r="Y32" s="831"/>
      <c r="Z32" s="831"/>
      <c r="AA32" s="831"/>
      <c r="AB32" s="831"/>
      <c r="AC32" s="831"/>
      <c r="AD32" s="815">
        <f t="shared" si="10"/>
        <v>2</v>
      </c>
      <c r="AE32" s="831"/>
      <c r="AF32" s="831"/>
      <c r="AG32" s="831"/>
      <c r="AH32" s="815">
        <f t="shared" si="11"/>
        <v>2</v>
      </c>
      <c r="AI32" s="815"/>
      <c r="AJ32" s="815"/>
      <c r="AK32" s="815"/>
      <c r="AL32" s="815"/>
      <c r="AM32" s="815"/>
      <c r="AN32" s="815"/>
      <c r="AO32" s="815"/>
      <c r="AP32" s="815"/>
      <c r="AQ32" s="815"/>
      <c r="AR32" s="815"/>
      <c r="AS32" s="815"/>
      <c r="AT32" s="815"/>
      <c r="AU32" s="815"/>
      <c r="AV32" s="815"/>
      <c r="AW32" s="815"/>
      <c r="AX32" s="815"/>
      <c r="AY32" s="815">
        <f t="shared" si="12"/>
        <v>2</v>
      </c>
      <c r="AZ32" s="815"/>
      <c r="BA32" s="815"/>
      <c r="BB32" s="815"/>
      <c r="BC32" s="815">
        <f t="shared" si="13"/>
        <v>2</v>
      </c>
      <c r="BD32" s="815"/>
      <c r="BE32" s="815"/>
      <c r="BF32" s="815"/>
      <c r="BG32" s="815"/>
      <c r="BH32" s="815"/>
      <c r="BI32" s="815"/>
      <c r="BJ32" s="815"/>
      <c r="BK32" s="815"/>
      <c r="BL32" s="815"/>
      <c r="BM32" s="1334"/>
      <c r="BN32" s="1334"/>
      <c r="BO32" s="1334"/>
      <c r="BP32" s="1334"/>
      <c r="BQ32" s="1334"/>
      <c r="BR32" s="1334"/>
      <c r="BS32" s="1334"/>
      <c r="BT32" s="1334"/>
      <c r="BU32" s="1177">
        <f t="shared" si="14"/>
        <v>2</v>
      </c>
    </row>
    <row r="33" spans="1:73" s="1194" customFormat="1" ht="42.75" customHeight="1" x14ac:dyDescent="0.2">
      <c r="A33" s="1209" t="s">
        <v>473</v>
      </c>
      <c r="B33" s="1198" t="s">
        <v>804</v>
      </c>
      <c r="C33" s="1192"/>
      <c r="D33" s="1192"/>
      <c r="E33" s="1192"/>
      <c r="F33" s="1192"/>
      <c r="G33" s="1192"/>
      <c r="H33" s="832"/>
      <c r="I33" s="832"/>
      <c r="J33" s="832"/>
      <c r="K33" s="832"/>
      <c r="L33" s="832"/>
      <c r="M33" s="832"/>
      <c r="N33" s="832"/>
      <c r="O33" s="832"/>
      <c r="P33" s="832">
        <v>5</v>
      </c>
      <c r="Q33" s="832"/>
      <c r="R33" s="832"/>
      <c r="S33" s="832"/>
      <c r="T33" s="832"/>
      <c r="U33" s="832"/>
      <c r="V33" s="832"/>
      <c r="W33" s="832"/>
      <c r="X33" s="832"/>
      <c r="Y33" s="832"/>
      <c r="Z33" s="832"/>
      <c r="AA33" s="832"/>
      <c r="AB33" s="832"/>
      <c r="AC33" s="832"/>
      <c r="AD33" s="833">
        <f t="shared" si="10"/>
        <v>5</v>
      </c>
      <c r="AE33" s="832"/>
      <c r="AF33" s="832"/>
      <c r="AG33" s="832"/>
      <c r="AH33" s="833">
        <f t="shared" si="11"/>
        <v>5</v>
      </c>
      <c r="AI33" s="833"/>
      <c r="AJ33" s="833"/>
      <c r="AK33" s="833"/>
      <c r="AL33" s="833"/>
      <c r="AM33" s="833"/>
      <c r="AN33" s="833"/>
      <c r="AO33" s="833"/>
      <c r="AP33" s="833"/>
      <c r="AQ33" s="833"/>
      <c r="AR33" s="833"/>
      <c r="AS33" s="833"/>
      <c r="AT33" s="833"/>
      <c r="AU33" s="833"/>
      <c r="AV33" s="833"/>
      <c r="AW33" s="833"/>
      <c r="AX33" s="833"/>
      <c r="AY33" s="833">
        <f t="shared" si="12"/>
        <v>5</v>
      </c>
      <c r="AZ33" s="833"/>
      <c r="BA33" s="833"/>
      <c r="BB33" s="833"/>
      <c r="BC33" s="833">
        <f t="shared" si="13"/>
        <v>5</v>
      </c>
      <c r="BD33" s="833"/>
      <c r="BE33" s="833"/>
      <c r="BF33" s="833"/>
      <c r="BG33" s="833"/>
      <c r="BH33" s="833"/>
      <c r="BI33" s="833"/>
      <c r="BJ33" s="833"/>
      <c r="BK33" s="833"/>
      <c r="BL33" s="833"/>
      <c r="BM33" s="1336"/>
      <c r="BN33" s="1336"/>
      <c r="BO33" s="1336"/>
      <c r="BP33" s="1336"/>
      <c r="BQ33" s="1336"/>
      <c r="BR33" s="1336"/>
      <c r="BS33" s="1336"/>
      <c r="BT33" s="1336"/>
      <c r="BU33" s="1193">
        <f t="shared" si="14"/>
        <v>5</v>
      </c>
    </row>
    <row r="34" spans="1:73" s="25" customFormat="1" ht="14.25" customHeight="1" x14ac:dyDescent="0.25">
      <c r="A34" s="1207" t="s">
        <v>474</v>
      </c>
      <c r="B34" s="1197" t="s">
        <v>803</v>
      </c>
      <c r="C34" s="830"/>
      <c r="D34" s="830"/>
      <c r="E34" s="830"/>
      <c r="F34" s="830"/>
      <c r="G34" s="830"/>
      <c r="H34" s="831"/>
      <c r="I34" s="831"/>
      <c r="J34" s="831"/>
      <c r="K34" s="831"/>
      <c r="L34" s="831"/>
      <c r="M34" s="831"/>
      <c r="N34" s="831"/>
      <c r="O34" s="831"/>
      <c r="P34" s="831">
        <v>2</v>
      </c>
      <c r="Q34" s="831"/>
      <c r="R34" s="831"/>
      <c r="S34" s="831"/>
      <c r="T34" s="831"/>
      <c r="U34" s="831"/>
      <c r="V34" s="831"/>
      <c r="W34" s="831"/>
      <c r="X34" s="831"/>
      <c r="Y34" s="831"/>
      <c r="Z34" s="831"/>
      <c r="AA34" s="831"/>
      <c r="AB34" s="831"/>
      <c r="AC34" s="831"/>
      <c r="AD34" s="815">
        <f t="shared" si="10"/>
        <v>2</v>
      </c>
      <c r="AE34" s="831"/>
      <c r="AF34" s="831"/>
      <c r="AG34" s="831"/>
      <c r="AH34" s="815">
        <f t="shared" si="11"/>
        <v>2</v>
      </c>
      <c r="AI34" s="815"/>
      <c r="AJ34" s="815"/>
      <c r="AK34" s="815"/>
      <c r="AL34" s="815"/>
      <c r="AM34" s="815"/>
      <c r="AN34" s="815"/>
      <c r="AO34" s="815"/>
      <c r="AP34" s="815"/>
      <c r="AQ34" s="815"/>
      <c r="AR34" s="815"/>
      <c r="AS34" s="815"/>
      <c r="AT34" s="815"/>
      <c r="AU34" s="815"/>
      <c r="AV34" s="815"/>
      <c r="AW34" s="815"/>
      <c r="AX34" s="815"/>
      <c r="AY34" s="815">
        <f t="shared" si="12"/>
        <v>2</v>
      </c>
      <c r="AZ34" s="815"/>
      <c r="BA34" s="815"/>
      <c r="BB34" s="815"/>
      <c r="BC34" s="815">
        <f t="shared" si="13"/>
        <v>2</v>
      </c>
      <c r="BD34" s="815"/>
      <c r="BE34" s="815"/>
      <c r="BF34" s="815"/>
      <c r="BG34" s="815"/>
      <c r="BH34" s="815"/>
      <c r="BI34" s="815"/>
      <c r="BJ34" s="815"/>
      <c r="BK34" s="815"/>
      <c r="BL34" s="815"/>
      <c r="BM34" s="1334"/>
      <c r="BN34" s="1334"/>
      <c r="BO34" s="1334"/>
      <c r="BP34" s="1334"/>
      <c r="BQ34" s="1334"/>
      <c r="BR34" s="1334"/>
      <c r="BS34" s="1334"/>
      <c r="BT34" s="1334"/>
      <c r="BU34" s="1177">
        <f t="shared" si="14"/>
        <v>2</v>
      </c>
    </row>
    <row r="35" spans="1:73" s="25" customFormat="1" ht="14.25" customHeight="1" x14ac:dyDescent="0.25">
      <c r="A35" s="1206" t="s">
        <v>475</v>
      </c>
      <c r="B35" s="1196" t="s">
        <v>593</v>
      </c>
      <c r="C35" s="814"/>
      <c r="D35" s="814"/>
      <c r="E35" s="814"/>
      <c r="F35" s="814"/>
      <c r="G35" s="814"/>
      <c r="H35" s="834"/>
      <c r="I35" s="834"/>
      <c r="J35" s="834"/>
      <c r="K35" s="834"/>
      <c r="L35" s="834"/>
      <c r="M35" s="815"/>
      <c r="N35" s="815"/>
      <c r="O35" s="815"/>
      <c r="P35" s="815">
        <f>SUM(P25:P34)</f>
        <v>58</v>
      </c>
      <c r="Q35" s="815"/>
      <c r="R35" s="815"/>
      <c r="S35" s="815"/>
      <c r="T35" s="815"/>
      <c r="U35" s="815"/>
      <c r="V35" s="815"/>
      <c r="W35" s="815"/>
      <c r="X35" s="815"/>
      <c r="Y35" s="815"/>
      <c r="Z35" s="815"/>
      <c r="AA35" s="815"/>
      <c r="AB35" s="815"/>
      <c r="AC35" s="815"/>
      <c r="AD35" s="815">
        <f t="shared" si="10"/>
        <v>58</v>
      </c>
      <c r="AE35" s="815"/>
      <c r="AF35" s="815"/>
      <c r="AG35" s="815"/>
      <c r="AH35" s="815">
        <f>SUM(AH25:AH34)</f>
        <v>58</v>
      </c>
      <c r="AI35" s="815"/>
      <c r="AJ35" s="815"/>
      <c r="AK35" s="815"/>
      <c r="AL35" s="815"/>
      <c r="AM35" s="815"/>
      <c r="AN35" s="815"/>
      <c r="AO35" s="815"/>
      <c r="AP35" s="815"/>
      <c r="AQ35" s="815"/>
      <c r="AR35" s="815"/>
      <c r="AS35" s="815"/>
      <c r="AT35" s="815"/>
      <c r="AU35" s="815"/>
      <c r="AV35" s="815"/>
      <c r="AW35" s="815"/>
      <c r="AX35" s="815"/>
      <c r="AY35" s="815">
        <f t="shared" si="12"/>
        <v>58</v>
      </c>
      <c r="AZ35" s="815"/>
      <c r="BA35" s="815"/>
      <c r="BB35" s="815"/>
      <c r="BC35" s="835">
        <f t="shared" si="13"/>
        <v>58</v>
      </c>
      <c r="BD35" s="835"/>
      <c r="BE35" s="835"/>
      <c r="BF35" s="835"/>
      <c r="BG35" s="835"/>
      <c r="BH35" s="835"/>
      <c r="BI35" s="835"/>
      <c r="BJ35" s="835"/>
      <c r="BK35" s="835"/>
      <c r="BL35" s="835"/>
      <c r="BM35" s="1335"/>
      <c r="BN35" s="1335"/>
      <c r="BO35" s="1335"/>
      <c r="BP35" s="1335"/>
      <c r="BQ35" s="1335"/>
      <c r="BR35" s="1335"/>
      <c r="BS35" s="1335"/>
      <c r="BT35" s="1335"/>
      <c r="BU35" s="1178">
        <f t="shared" si="14"/>
        <v>58</v>
      </c>
    </row>
    <row r="36" spans="1:73" s="25" customFormat="1" ht="14.45" customHeight="1" x14ac:dyDescent="0.25">
      <c r="A36" s="1205"/>
      <c r="B36" s="780"/>
      <c r="C36" s="771"/>
      <c r="D36" s="771"/>
      <c r="E36" s="771"/>
      <c r="F36" s="771"/>
      <c r="G36" s="771"/>
      <c r="H36" s="749"/>
      <c r="I36" s="749"/>
      <c r="J36" s="749"/>
      <c r="K36" s="749"/>
      <c r="L36" s="749"/>
      <c r="M36" s="765"/>
      <c r="N36" s="765"/>
      <c r="O36" s="765"/>
      <c r="P36" s="750"/>
      <c r="Q36" s="750"/>
      <c r="R36" s="750"/>
      <c r="S36" s="750"/>
      <c r="T36" s="750"/>
      <c r="U36" s="750"/>
      <c r="V36" s="750"/>
      <c r="W36" s="750"/>
      <c r="X36" s="750"/>
      <c r="Y36" s="750"/>
      <c r="Z36" s="750"/>
      <c r="AA36" s="750"/>
      <c r="AB36" s="750"/>
      <c r="AC36" s="750"/>
      <c r="AD36" s="750"/>
      <c r="AE36" s="750"/>
      <c r="AF36" s="750"/>
      <c r="AG36" s="750"/>
      <c r="AH36" s="750"/>
      <c r="AI36" s="750"/>
      <c r="AJ36" s="750"/>
      <c r="AK36" s="750"/>
      <c r="AL36" s="750"/>
      <c r="AM36" s="750"/>
      <c r="AN36" s="750"/>
      <c r="AO36" s="750"/>
      <c r="AP36" s="750"/>
      <c r="AQ36" s="750"/>
      <c r="AR36" s="750"/>
      <c r="AS36" s="750"/>
      <c r="AT36" s="750"/>
      <c r="AU36" s="750"/>
      <c r="AV36" s="750"/>
      <c r="AW36" s="750"/>
      <c r="AX36" s="750"/>
      <c r="AY36" s="750"/>
      <c r="AZ36" s="750"/>
      <c r="BA36" s="750"/>
      <c r="BB36" s="750"/>
      <c r="BC36" s="781"/>
      <c r="BD36" s="781"/>
      <c r="BE36" s="781"/>
      <c r="BF36" s="781"/>
      <c r="BG36" s="781"/>
      <c r="BH36" s="781"/>
      <c r="BI36" s="781"/>
      <c r="BJ36" s="781"/>
      <c r="BK36" s="781"/>
      <c r="BL36" s="781"/>
      <c r="BM36" s="781"/>
      <c r="BN36" s="781"/>
      <c r="BO36" s="781"/>
      <c r="BP36" s="781"/>
      <c r="BQ36" s="781"/>
      <c r="BR36" s="781"/>
      <c r="BS36" s="781"/>
      <c r="BT36" s="781"/>
      <c r="BU36" s="903"/>
    </row>
    <row r="37" spans="1:73" s="25" customFormat="1" ht="14.45" customHeight="1" x14ac:dyDescent="0.25">
      <c r="A37" s="1222" t="s">
        <v>476</v>
      </c>
      <c r="B37" s="27" t="s">
        <v>608</v>
      </c>
      <c r="C37" s="771"/>
      <c r="D37" s="771"/>
      <c r="E37" s="771"/>
      <c r="F37" s="771"/>
      <c r="G37" s="771"/>
      <c r="H37" s="749"/>
      <c r="I37" s="749"/>
      <c r="J37" s="749"/>
      <c r="K37" s="749"/>
      <c r="L37" s="749"/>
      <c r="M37" s="765"/>
      <c r="N37" s="765"/>
      <c r="O37" s="765"/>
      <c r="P37" s="750"/>
      <c r="Q37" s="750"/>
      <c r="R37" s="750"/>
      <c r="S37" s="750"/>
      <c r="T37" s="750"/>
      <c r="U37" s="750"/>
      <c r="V37" s="750"/>
      <c r="W37" s="750"/>
      <c r="X37" s="750"/>
      <c r="Y37" s="750"/>
      <c r="Z37" s="750"/>
      <c r="AA37" s="750"/>
      <c r="AB37" s="750"/>
      <c r="AC37" s="750"/>
      <c r="AD37" s="750"/>
      <c r="AE37" s="750"/>
      <c r="AF37" s="750"/>
      <c r="AG37" s="750"/>
      <c r="AH37" s="750"/>
      <c r="AI37" s="750"/>
      <c r="AJ37" s="750"/>
      <c r="AK37" s="750"/>
      <c r="AL37" s="750"/>
      <c r="AM37" s="750"/>
      <c r="AN37" s="750"/>
      <c r="AO37" s="750"/>
      <c r="AP37" s="750"/>
      <c r="AQ37" s="750"/>
      <c r="AR37" s="750"/>
      <c r="AS37" s="750"/>
      <c r="AT37" s="750"/>
      <c r="AU37" s="750"/>
      <c r="AV37" s="750"/>
      <c r="AW37" s="750"/>
      <c r="AX37" s="750"/>
      <c r="AY37" s="750"/>
      <c r="AZ37" s="750"/>
      <c r="BA37" s="750"/>
      <c r="BB37" s="750"/>
      <c r="BC37" s="781"/>
      <c r="BD37" s="781"/>
      <c r="BE37" s="781"/>
      <c r="BF37" s="781"/>
      <c r="BG37" s="781"/>
      <c r="BH37" s="781"/>
      <c r="BI37" s="781"/>
      <c r="BJ37" s="781"/>
      <c r="BK37" s="781"/>
      <c r="BL37" s="781"/>
      <c r="BM37" s="781"/>
      <c r="BN37" s="781"/>
      <c r="BO37" s="781"/>
      <c r="BP37" s="781"/>
      <c r="BQ37" s="781"/>
      <c r="BR37" s="781"/>
      <c r="BS37" s="781"/>
      <c r="BT37" s="781"/>
      <c r="BU37" s="904"/>
    </row>
    <row r="38" spans="1:73" s="25" customFormat="1" ht="14.45" customHeight="1" x14ac:dyDescent="0.25">
      <c r="A38" s="1222" t="s">
        <v>477</v>
      </c>
      <c r="B38" s="1199" t="s">
        <v>939</v>
      </c>
      <c r="C38" s="853">
        <v>1</v>
      </c>
      <c r="D38" s="853"/>
      <c r="E38" s="853"/>
      <c r="F38" s="853"/>
      <c r="G38" s="853"/>
      <c r="H38" s="850">
        <f>C38</f>
        <v>1</v>
      </c>
      <c r="I38" s="785"/>
      <c r="J38" s="785"/>
      <c r="K38" s="785"/>
      <c r="L38" s="785"/>
      <c r="M38" s="786"/>
      <c r="N38" s="786"/>
      <c r="O38" s="786"/>
      <c r="P38" s="851"/>
      <c r="Q38" s="851"/>
      <c r="R38" s="851"/>
      <c r="S38" s="851"/>
      <c r="T38" s="851"/>
      <c r="U38" s="851"/>
      <c r="V38" s="851"/>
      <c r="W38" s="851"/>
      <c r="X38" s="851"/>
      <c r="Y38" s="851"/>
      <c r="Z38" s="851"/>
      <c r="AA38" s="851"/>
      <c r="AB38" s="851"/>
      <c r="AC38" s="851"/>
      <c r="AD38" s="851">
        <v>1</v>
      </c>
      <c r="AE38" s="787"/>
      <c r="AF38" s="787"/>
      <c r="AG38" s="787"/>
      <c r="AH38" s="851">
        <f>H38</f>
        <v>1</v>
      </c>
      <c r="AI38" s="851"/>
      <c r="AJ38" s="851"/>
      <c r="AK38" s="851"/>
      <c r="AL38" s="851"/>
      <c r="AM38" s="851"/>
      <c r="AN38" s="851"/>
      <c r="AO38" s="851"/>
      <c r="AP38" s="851"/>
      <c r="AQ38" s="851"/>
      <c r="AR38" s="851"/>
      <c r="AS38" s="851"/>
      <c r="AT38" s="851"/>
      <c r="AU38" s="851"/>
      <c r="AV38" s="851"/>
      <c r="AW38" s="851"/>
      <c r="AX38" s="851"/>
      <c r="AY38" s="851">
        <f>AH38</f>
        <v>1</v>
      </c>
      <c r="AZ38" s="851"/>
      <c r="BA38" s="851"/>
      <c r="BB38" s="851"/>
      <c r="BC38" s="1184">
        <f>AH38+AZ38</f>
        <v>1</v>
      </c>
      <c r="BD38" s="1184"/>
      <c r="BE38" s="1184"/>
      <c r="BF38" s="1184"/>
      <c r="BG38" s="1184"/>
      <c r="BH38" s="1184"/>
      <c r="BI38" s="1184"/>
      <c r="BJ38" s="1184"/>
      <c r="BK38" s="1184"/>
      <c r="BL38" s="1184">
        <f>BA38</f>
        <v>0</v>
      </c>
      <c r="BM38" s="1184"/>
      <c r="BN38" s="1184"/>
      <c r="BO38" s="1184"/>
      <c r="BP38" s="1184"/>
      <c r="BQ38" s="1184"/>
      <c r="BR38" s="1184"/>
      <c r="BS38" s="1184"/>
      <c r="BT38" s="1184"/>
      <c r="BU38" s="1181">
        <f>BC38+BL38</f>
        <v>1</v>
      </c>
    </row>
    <row r="39" spans="1:73" s="25" customFormat="1" ht="27" customHeight="1" x14ac:dyDescent="0.25">
      <c r="A39" s="1207" t="s">
        <v>478</v>
      </c>
      <c r="B39" s="905" t="s">
        <v>940</v>
      </c>
      <c r="C39" s="1179"/>
      <c r="D39" s="1179"/>
      <c r="E39" s="1179"/>
      <c r="F39" s="1179"/>
      <c r="G39" s="1179"/>
      <c r="H39" s="850"/>
      <c r="I39" s="1078"/>
      <c r="J39" s="1078"/>
      <c r="K39" s="1078"/>
      <c r="L39" s="1078"/>
      <c r="M39" s="1079"/>
      <c r="N39" s="1079"/>
      <c r="O39" s="1079"/>
      <c r="P39" s="1180"/>
      <c r="Q39" s="1180"/>
      <c r="R39" s="1180"/>
      <c r="S39" s="1180"/>
      <c r="T39" s="1180"/>
      <c r="U39" s="1180"/>
      <c r="V39" s="1180"/>
      <c r="W39" s="1180"/>
      <c r="X39" s="1180"/>
      <c r="Y39" s="1180"/>
      <c r="Z39" s="1180"/>
      <c r="AA39" s="1180"/>
      <c r="AB39" s="1180"/>
      <c r="AC39" s="1180"/>
      <c r="AD39" s="851"/>
      <c r="AE39" s="1080"/>
      <c r="AF39" s="1080"/>
      <c r="AG39" s="1080"/>
      <c r="AH39" s="851"/>
      <c r="AI39" s="851"/>
      <c r="AJ39" s="851"/>
      <c r="AK39" s="851"/>
      <c r="AL39" s="851"/>
      <c r="AM39" s="851"/>
      <c r="AN39" s="851"/>
      <c r="AO39" s="851"/>
      <c r="AP39" s="851"/>
      <c r="AQ39" s="851"/>
      <c r="AR39" s="851"/>
      <c r="AS39" s="851"/>
      <c r="AT39" s="851"/>
      <c r="AU39" s="851"/>
      <c r="AV39" s="851"/>
      <c r="AW39" s="851"/>
      <c r="AX39" s="851"/>
      <c r="AY39" s="851"/>
      <c r="AZ39" s="851"/>
      <c r="BA39" s="851"/>
      <c r="BB39" s="851"/>
      <c r="BC39" s="1184"/>
      <c r="BD39" s="1184"/>
      <c r="BE39" s="1184"/>
      <c r="BF39" s="1184"/>
      <c r="BG39" s="1184"/>
      <c r="BH39" s="1184"/>
      <c r="BI39" s="1184"/>
      <c r="BJ39" s="1184"/>
      <c r="BK39" s="1184"/>
      <c r="BL39" s="1184"/>
      <c r="BM39" s="1184"/>
      <c r="BN39" s="1184"/>
      <c r="BO39" s="1184"/>
      <c r="BP39" s="1184"/>
      <c r="BQ39" s="1184"/>
      <c r="BR39" s="1184"/>
      <c r="BS39" s="1184"/>
      <c r="BT39" s="1184"/>
      <c r="BU39" s="1181"/>
    </row>
    <row r="40" spans="1:73" s="25" customFormat="1" ht="14.45" customHeight="1" x14ac:dyDescent="0.25">
      <c r="A40" s="1207" t="s">
        <v>479</v>
      </c>
      <c r="B40" s="906" t="s">
        <v>941</v>
      </c>
      <c r="C40" s="853">
        <v>1</v>
      </c>
      <c r="D40" s="853"/>
      <c r="E40" s="853"/>
      <c r="F40" s="853"/>
      <c r="G40" s="853"/>
      <c r="H40" s="850">
        <f t="shared" ref="H40:H52" si="15">C40</f>
        <v>1</v>
      </c>
      <c r="I40" s="785"/>
      <c r="J40" s="785"/>
      <c r="K40" s="785"/>
      <c r="L40" s="785"/>
      <c r="M40" s="786"/>
      <c r="N40" s="786"/>
      <c r="O40" s="786"/>
      <c r="P40" s="851"/>
      <c r="Q40" s="851"/>
      <c r="R40" s="851"/>
      <c r="S40" s="851"/>
      <c r="T40" s="851"/>
      <c r="U40" s="851"/>
      <c r="V40" s="851"/>
      <c r="W40" s="851"/>
      <c r="X40" s="851"/>
      <c r="Y40" s="851"/>
      <c r="Z40" s="851"/>
      <c r="AA40" s="851"/>
      <c r="AB40" s="851"/>
      <c r="AC40" s="851"/>
      <c r="AD40" s="851">
        <v>1</v>
      </c>
      <c r="AE40" s="787"/>
      <c r="AF40" s="787"/>
      <c r="AG40" s="787"/>
      <c r="AH40" s="851">
        <f>H40</f>
        <v>1</v>
      </c>
      <c r="AI40" s="851"/>
      <c r="AJ40" s="851"/>
      <c r="AK40" s="851"/>
      <c r="AL40" s="851"/>
      <c r="AM40" s="851"/>
      <c r="AN40" s="851"/>
      <c r="AO40" s="851"/>
      <c r="AP40" s="851"/>
      <c r="AQ40" s="851"/>
      <c r="AR40" s="851"/>
      <c r="AS40" s="851"/>
      <c r="AT40" s="851"/>
      <c r="AU40" s="851"/>
      <c r="AV40" s="851"/>
      <c r="AW40" s="851"/>
      <c r="AX40" s="851"/>
      <c r="AY40" s="851">
        <f t="shared" ref="AY40:AY51" si="16">AH40</f>
        <v>1</v>
      </c>
      <c r="AZ40" s="851"/>
      <c r="BA40" s="851"/>
      <c r="BB40" s="851"/>
      <c r="BC40" s="1184">
        <f t="shared" ref="BC40:BC52" si="17">AH40+AZ40</f>
        <v>1</v>
      </c>
      <c r="BD40" s="1184"/>
      <c r="BE40" s="1184"/>
      <c r="BF40" s="1184"/>
      <c r="BG40" s="1184"/>
      <c r="BH40" s="1184"/>
      <c r="BI40" s="1184"/>
      <c r="BJ40" s="1184"/>
      <c r="BK40" s="1184"/>
      <c r="BL40" s="1184"/>
      <c r="BM40" s="1184"/>
      <c r="BN40" s="1184"/>
      <c r="BO40" s="1184"/>
      <c r="BP40" s="1184"/>
      <c r="BQ40" s="1184"/>
      <c r="BR40" s="1184"/>
      <c r="BS40" s="1184"/>
      <c r="BT40" s="1184"/>
      <c r="BU40" s="1181">
        <f t="shared" ref="BU40:BU51" si="18">BC40+BL40</f>
        <v>1</v>
      </c>
    </row>
    <row r="41" spans="1:73" s="25" customFormat="1" ht="14.45" customHeight="1" x14ac:dyDescent="0.25">
      <c r="A41" s="1207" t="s">
        <v>488</v>
      </c>
      <c r="B41" s="906" t="s">
        <v>942</v>
      </c>
      <c r="C41" s="853">
        <v>1</v>
      </c>
      <c r="D41" s="853"/>
      <c r="E41" s="853"/>
      <c r="F41" s="853"/>
      <c r="G41" s="853"/>
      <c r="H41" s="850">
        <f t="shared" si="15"/>
        <v>1</v>
      </c>
      <c r="I41" s="785"/>
      <c r="J41" s="785"/>
      <c r="K41" s="785"/>
      <c r="L41" s="785"/>
      <c r="M41" s="786"/>
      <c r="N41" s="786"/>
      <c r="O41" s="786"/>
      <c r="P41" s="851"/>
      <c r="Q41" s="851"/>
      <c r="R41" s="851"/>
      <c r="S41" s="851"/>
      <c r="T41" s="851"/>
      <c r="U41" s="851"/>
      <c r="V41" s="851"/>
      <c r="W41" s="851"/>
      <c r="X41" s="851"/>
      <c r="Y41" s="851"/>
      <c r="Z41" s="851"/>
      <c r="AA41" s="851"/>
      <c r="AB41" s="851"/>
      <c r="AC41" s="851"/>
      <c r="AD41" s="851">
        <v>1</v>
      </c>
      <c r="AE41" s="787"/>
      <c r="AF41" s="787"/>
      <c r="AG41" s="787"/>
      <c r="AH41" s="851">
        <f>H41</f>
        <v>1</v>
      </c>
      <c r="AI41" s="851"/>
      <c r="AJ41" s="851"/>
      <c r="AK41" s="851"/>
      <c r="AL41" s="851"/>
      <c r="AM41" s="851"/>
      <c r="AN41" s="851"/>
      <c r="AO41" s="851"/>
      <c r="AP41" s="851"/>
      <c r="AQ41" s="851"/>
      <c r="AR41" s="851"/>
      <c r="AS41" s="851"/>
      <c r="AT41" s="851"/>
      <c r="AU41" s="851"/>
      <c r="AV41" s="851"/>
      <c r="AW41" s="851"/>
      <c r="AX41" s="851"/>
      <c r="AY41" s="851">
        <f t="shared" si="16"/>
        <v>1</v>
      </c>
      <c r="AZ41" s="851"/>
      <c r="BA41" s="851"/>
      <c r="BB41" s="851"/>
      <c r="BC41" s="1184">
        <f t="shared" si="17"/>
        <v>1</v>
      </c>
      <c r="BD41" s="1184"/>
      <c r="BE41" s="1184"/>
      <c r="BF41" s="1184"/>
      <c r="BG41" s="1184"/>
      <c r="BH41" s="1184"/>
      <c r="BI41" s="1184"/>
      <c r="BJ41" s="1184"/>
      <c r="BK41" s="1184"/>
      <c r="BL41" s="1184"/>
      <c r="BM41" s="1184"/>
      <c r="BN41" s="1184"/>
      <c r="BO41" s="1184"/>
      <c r="BP41" s="1184"/>
      <c r="BQ41" s="1184"/>
      <c r="BR41" s="1184"/>
      <c r="BS41" s="1184"/>
      <c r="BT41" s="1184"/>
      <c r="BU41" s="1181">
        <f t="shared" si="18"/>
        <v>1</v>
      </c>
    </row>
    <row r="42" spans="1:73" s="25" customFormat="1" ht="14.45" customHeight="1" x14ac:dyDescent="0.25">
      <c r="A42" s="1207" t="s">
        <v>489</v>
      </c>
      <c r="B42" s="906" t="s">
        <v>943</v>
      </c>
      <c r="C42" s="853">
        <v>1</v>
      </c>
      <c r="D42" s="853"/>
      <c r="E42" s="853"/>
      <c r="F42" s="853"/>
      <c r="G42" s="853"/>
      <c r="H42" s="850">
        <f t="shared" si="15"/>
        <v>1</v>
      </c>
      <c r="I42" s="785"/>
      <c r="J42" s="785"/>
      <c r="K42" s="785"/>
      <c r="L42" s="785"/>
      <c r="M42" s="786"/>
      <c r="N42" s="786"/>
      <c r="O42" s="786"/>
      <c r="P42" s="851"/>
      <c r="Q42" s="851"/>
      <c r="R42" s="851"/>
      <c r="S42" s="851"/>
      <c r="T42" s="851"/>
      <c r="U42" s="851"/>
      <c r="V42" s="851"/>
      <c r="W42" s="851"/>
      <c r="X42" s="851"/>
      <c r="Y42" s="851"/>
      <c r="Z42" s="851"/>
      <c r="AA42" s="851"/>
      <c r="AB42" s="851"/>
      <c r="AC42" s="851"/>
      <c r="AD42" s="851">
        <v>1</v>
      </c>
      <c r="AE42" s="787"/>
      <c r="AF42" s="787"/>
      <c r="AG42" s="787"/>
      <c r="AH42" s="851">
        <f>H42</f>
        <v>1</v>
      </c>
      <c r="AI42" s="851"/>
      <c r="AJ42" s="851"/>
      <c r="AK42" s="851"/>
      <c r="AL42" s="851"/>
      <c r="AM42" s="851"/>
      <c r="AN42" s="851"/>
      <c r="AO42" s="851"/>
      <c r="AP42" s="851"/>
      <c r="AQ42" s="851"/>
      <c r="AR42" s="851"/>
      <c r="AS42" s="851"/>
      <c r="AT42" s="851"/>
      <c r="AU42" s="851"/>
      <c r="AV42" s="851"/>
      <c r="AW42" s="851"/>
      <c r="AX42" s="851"/>
      <c r="AY42" s="851">
        <f t="shared" si="16"/>
        <v>1</v>
      </c>
      <c r="AZ42" s="851"/>
      <c r="BA42" s="851"/>
      <c r="BB42" s="851"/>
      <c r="BC42" s="1184">
        <f t="shared" si="17"/>
        <v>1</v>
      </c>
      <c r="BD42" s="1184"/>
      <c r="BE42" s="1184"/>
      <c r="BF42" s="1184"/>
      <c r="BG42" s="1184"/>
      <c r="BH42" s="1184"/>
      <c r="BI42" s="1184"/>
      <c r="BJ42" s="1184"/>
      <c r="BK42" s="1184"/>
      <c r="BL42" s="1184"/>
      <c r="BM42" s="1184"/>
      <c r="BN42" s="1184"/>
      <c r="BO42" s="1184"/>
      <c r="BP42" s="1184"/>
      <c r="BQ42" s="1184"/>
      <c r="BR42" s="1184"/>
      <c r="BS42" s="1184"/>
      <c r="BT42" s="1184"/>
      <c r="BU42" s="1181">
        <f t="shared" si="18"/>
        <v>1</v>
      </c>
    </row>
    <row r="43" spans="1:73" s="25" customFormat="1" ht="14.45" customHeight="1" x14ac:dyDescent="0.25">
      <c r="A43" s="1207" t="s">
        <v>490</v>
      </c>
      <c r="B43" s="906" t="s">
        <v>944</v>
      </c>
      <c r="C43" s="853">
        <v>0</v>
      </c>
      <c r="D43" s="853"/>
      <c r="E43" s="853"/>
      <c r="F43" s="853"/>
      <c r="G43" s="853"/>
      <c r="H43" s="850">
        <f t="shared" si="15"/>
        <v>0</v>
      </c>
      <c r="I43" s="785"/>
      <c r="J43" s="785"/>
      <c r="K43" s="785"/>
      <c r="L43" s="785"/>
      <c r="M43" s="786"/>
      <c r="N43" s="786"/>
      <c r="O43" s="786"/>
      <c r="P43" s="851"/>
      <c r="Q43" s="851"/>
      <c r="R43" s="851"/>
      <c r="S43" s="851"/>
      <c r="T43" s="851"/>
      <c r="U43" s="851"/>
      <c r="V43" s="851"/>
      <c r="W43" s="851"/>
      <c r="X43" s="851"/>
      <c r="Y43" s="851"/>
      <c r="Z43" s="851"/>
      <c r="AA43" s="851"/>
      <c r="AB43" s="851"/>
      <c r="AC43" s="851"/>
      <c r="AD43" s="851"/>
      <c r="AE43" s="1183">
        <v>0.25</v>
      </c>
      <c r="AF43" s="1183">
        <v>-0.25</v>
      </c>
      <c r="AG43" s="1182">
        <f>AE43+AF43</f>
        <v>0</v>
      </c>
      <c r="AH43" s="851">
        <f>H43</f>
        <v>0</v>
      </c>
      <c r="AI43" s="851"/>
      <c r="AJ43" s="851"/>
      <c r="AK43" s="851"/>
      <c r="AL43" s="851"/>
      <c r="AM43" s="851"/>
      <c r="AN43" s="851"/>
      <c r="AO43" s="851"/>
      <c r="AP43" s="851"/>
      <c r="AQ43" s="851"/>
      <c r="AR43" s="851"/>
      <c r="AS43" s="851"/>
      <c r="AT43" s="851"/>
      <c r="AU43" s="851"/>
      <c r="AV43" s="851"/>
      <c r="AW43" s="851"/>
      <c r="AX43" s="851"/>
      <c r="AY43" s="851">
        <f t="shared" si="16"/>
        <v>0</v>
      </c>
      <c r="AZ43" s="851">
        <f>AE43</f>
        <v>0.25</v>
      </c>
      <c r="BA43" s="851">
        <f>AF43</f>
        <v>-0.25</v>
      </c>
      <c r="BB43" s="851">
        <f t="shared" ref="BB43:BB52" si="19">AZ43+BA43</f>
        <v>0</v>
      </c>
      <c r="BC43" s="1185">
        <f t="shared" si="17"/>
        <v>0.25</v>
      </c>
      <c r="BD43" s="1185"/>
      <c r="BE43" s="1185"/>
      <c r="BF43" s="1185"/>
      <c r="BG43" s="1185"/>
      <c r="BH43" s="1185"/>
      <c r="BI43" s="1185"/>
      <c r="BJ43" s="1185"/>
      <c r="BK43" s="1185"/>
      <c r="BL43" s="1185">
        <f t="shared" ref="BL43:BL52" si="20">BA43</f>
        <v>-0.25</v>
      </c>
      <c r="BM43" s="1185"/>
      <c r="BN43" s="1185"/>
      <c r="BO43" s="1185"/>
      <c r="BP43" s="1185"/>
      <c r="BQ43" s="1185"/>
      <c r="BR43" s="1185"/>
      <c r="BS43" s="1185"/>
      <c r="BT43" s="1185"/>
      <c r="BU43" s="1181">
        <f t="shared" si="18"/>
        <v>0</v>
      </c>
    </row>
    <row r="44" spans="1:73" s="25" customFormat="1" ht="14.45" customHeight="1" x14ac:dyDescent="0.25">
      <c r="A44" s="1207" t="s">
        <v>491</v>
      </c>
      <c r="B44" s="907" t="s">
        <v>945</v>
      </c>
      <c r="C44" s="853"/>
      <c r="D44" s="853"/>
      <c r="E44" s="853"/>
      <c r="F44" s="853"/>
      <c r="G44" s="853"/>
      <c r="H44" s="850"/>
      <c r="I44" s="785"/>
      <c r="J44" s="785"/>
      <c r="K44" s="785"/>
      <c r="L44" s="785"/>
      <c r="M44" s="786"/>
      <c r="N44" s="786"/>
      <c r="O44" s="786"/>
      <c r="P44" s="851"/>
      <c r="Q44" s="851"/>
      <c r="R44" s="851"/>
      <c r="S44" s="851"/>
      <c r="T44" s="851"/>
      <c r="U44" s="851"/>
      <c r="V44" s="851"/>
      <c r="W44" s="851"/>
      <c r="X44" s="851"/>
      <c r="Y44" s="851"/>
      <c r="Z44" s="851"/>
      <c r="AA44" s="851"/>
      <c r="AB44" s="851"/>
      <c r="AC44" s="851"/>
      <c r="AD44" s="851"/>
      <c r="AE44" s="787"/>
      <c r="AF44" s="787"/>
      <c r="AG44" s="787"/>
      <c r="AH44" s="851"/>
      <c r="AI44" s="851"/>
      <c r="AJ44" s="851"/>
      <c r="AK44" s="851"/>
      <c r="AL44" s="851"/>
      <c r="AM44" s="851"/>
      <c r="AN44" s="851"/>
      <c r="AO44" s="851"/>
      <c r="AP44" s="851"/>
      <c r="AQ44" s="851"/>
      <c r="AR44" s="851"/>
      <c r="AS44" s="851"/>
      <c r="AT44" s="851"/>
      <c r="AU44" s="851"/>
      <c r="AV44" s="851"/>
      <c r="AW44" s="851"/>
      <c r="AX44" s="851"/>
      <c r="AY44" s="851"/>
      <c r="AZ44" s="851"/>
      <c r="BA44" s="851"/>
      <c r="BB44" s="851"/>
      <c r="BC44" s="1184"/>
      <c r="BD44" s="1184"/>
      <c r="BE44" s="1184"/>
      <c r="BF44" s="1184"/>
      <c r="BG44" s="1184"/>
      <c r="BH44" s="1184"/>
      <c r="BI44" s="1184"/>
      <c r="BJ44" s="1184"/>
      <c r="BK44" s="1184"/>
      <c r="BL44" s="1184"/>
      <c r="BM44" s="1184"/>
      <c r="BN44" s="1184"/>
      <c r="BO44" s="1184"/>
      <c r="BP44" s="1184"/>
      <c r="BQ44" s="1184"/>
      <c r="BR44" s="1184"/>
      <c r="BS44" s="1184"/>
      <c r="BT44" s="1184"/>
      <c r="BU44" s="1181"/>
    </row>
    <row r="45" spans="1:73" s="25" customFormat="1" ht="14.45" customHeight="1" x14ac:dyDescent="0.25">
      <c r="A45" s="1207" t="s">
        <v>492</v>
      </c>
      <c r="B45" s="906" t="s">
        <v>1257</v>
      </c>
      <c r="C45" s="853"/>
      <c r="D45" s="853"/>
      <c r="E45" s="853"/>
      <c r="F45" s="853"/>
      <c r="G45" s="853"/>
      <c r="H45" s="850"/>
      <c r="I45" s="785"/>
      <c r="J45" s="785"/>
      <c r="K45" s="785"/>
      <c r="L45" s="785"/>
      <c r="M45" s="786"/>
      <c r="N45" s="786"/>
      <c r="O45" s="786"/>
      <c r="P45" s="851"/>
      <c r="Q45" s="851"/>
      <c r="R45" s="851"/>
      <c r="S45" s="851"/>
      <c r="T45" s="851"/>
      <c r="U45" s="851"/>
      <c r="V45" s="851"/>
      <c r="W45" s="851"/>
      <c r="X45" s="851"/>
      <c r="Y45" s="850">
        <v>1</v>
      </c>
      <c r="Z45" s="851"/>
      <c r="AA45" s="851"/>
      <c r="AB45" s="851"/>
      <c r="AC45" s="851"/>
      <c r="AD45" s="851">
        <v>1</v>
      </c>
      <c r="AE45" s="787"/>
      <c r="AF45" s="787"/>
      <c r="AG45" s="787"/>
      <c r="AH45" s="851"/>
      <c r="AI45" s="851"/>
      <c r="AJ45" s="851"/>
      <c r="AK45" s="851"/>
      <c r="AL45" s="851"/>
      <c r="AM45" s="851"/>
      <c r="AN45" s="851"/>
      <c r="AO45" s="851"/>
      <c r="AP45" s="851"/>
      <c r="AQ45" s="851"/>
      <c r="AR45" s="851"/>
      <c r="AS45" s="851"/>
      <c r="AT45" s="850">
        <v>1</v>
      </c>
      <c r="AU45" s="851"/>
      <c r="AV45" s="851"/>
      <c r="AW45" s="851"/>
      <c r="AX45" s="851"/>
      <c r="AY45" s="851">
        <v>1</v>
      </c>
      <c r="AZ45" s="851"/>
      <c r="BA45" s="851"/>
      <c r="BB45" s="851"/>
      <c r="BC45" s="1184"/>
      <c r="BD45" s="1184"/>
      <c r="BE45" s="1184"/>
      <c r="BF45" s="1184"/>
      <c r="BG45" s="1184"/>
      <c r="BH45" s="1184"/>
      <c r="BI45" s="1184"/>
      <c r="BJ45" s="1184"/>
      <c r="BK45" s="1184"/>
      <c r="BL45" s="1184"/>
      <c r="BM45" s="1184"/>
      <c r="BN45" s="1184"/>
      <c r="BO45" s="1184"/>
      <c r="BP45" s="1373">
        <v>1</v>
      </c>
      <c r="BQ45" s="1184"/>
      <c r="BR45" s="1184"/>
      <c r="BS45" s="1184"/>
      <c r="BT45" s="1184"/>
      <c r="BU45" s="1181">
        <v>1</v>
      </c>
    </row>
    <row r="46" spans="1:73" s="25" customFormat="1" ht="14.45" customHeight="1" x14ac:dyDescent="0.25">
      <c r="A46" s="1207" t="s">
        <v>493</v>
      </c>
      <c r="B46" s="906" t="s">
        <v>946</v>
      </c>
      <c r="C46" s="853">
        <v>1</v>
      </c>
      <c r="D46" s="853"/>
      <c r="E46" s="853"/>
      <c r="F46" s="853"/>
      <c r="G46" s="853"/>
      <c r="H46" s="850">
        <f t="shared" si="15"/>
        <v>1</v>
      </c>
      <c r="I46" s="785"/>
      <c r="J46" s="785"/>
      <c r="K46" s="785"/>
      <c r="L46" s="785"/>
      <c r="M46" s="786"/>
      <c r="N46" s="786"/>
      <c r="O46" s="786"/>
      <c r="P46" s="851"/>
      <c r="Q46" s="851"/>
      <c r="R46" s="851"/>
      <c r="S46" s="851"/>
      <c r="T46" s="851"/>
      <c r="U46" s="851"/>
      <c r="V46" s="851"/>
      <c r="W46" s="851"/>
      <c r="X46" s="851"/>
      <c r="Y46" s="851"/>
      <c r="Z46" s="851"/>
      <c r="AA46" s="851"/>
      <c r="AB46" s="851"/>
      <c r="AC46" s="851"/>
      <c r="AD46" s="851">
        <v>1</v>
      </c>
      <c r="AE46" s="787"/>
      <c r="AF46" s="787"/>
      <c r="AG46" s="787"/>
      <c r="AH46" s="851">
        <f>H46</f>
        <v>1</v>
      </c>
      <c r="AI46" s="851"/>
      <c r="AJ46" s="851"/>
      <c r="AK46" s="851"/>
      <c r="AL46" s="851"/>
      <c r="AM46" s="851"/>
      <c r="AN46" s="851"/>
      <c r="AO46" s="851"/>
      <c r="AP46" s="851"/>
      <c r="AQ46" s="851"/>
      <c r="AR46" s="851"/>
      <c r="AS46" s="851"/>
      <c r="AT46" s="851"/>
      <c r="AU46" s="851"/>
      <c r="AV46" s="851"/>
      <c r="AW46" s="851"/>
      <c r="AX46" s="851"/>
      <c r="AY46" s="851">
        <f t="shared" si="16"/>
        <v>1</v>
      </c>
      <c r="AZ46" s="851"/>
      <c r="BA46" s="851"/>
      <c r="BB46" s="851"/>
      <c r="BC46" s="1184">
        <f t="shared" si="17"/>
        <v>1</v>
      </c>
      <c r="BD46" s="1184"/>
      <c r="BE46" s="1184"/>
      <c r="BF46" s="1184"/>
      <c r="BG46" s="1184"/>
      <c r="BH46" s="1184"/>
      <c r="BI46" s="1184"/>
      <c r="BJ46" s="1184"/>
      <c r="BK46" s="1184"/>
      <c r="BL46" s="1184"/>
      <c r="BM46" s="1184"/>
      <c r="BN46" s="1184"/>
      <c r="BO46" s="1184"/>
      <c r="BP46" s="1184"/>
      <c r="BQ46" s="1184"/>
      <c r="BR46" s="1184"/>
      <c r="BS46" s="1184"/>
      <c r="BT46" s="1184"/>
      <c r="BU46" s="1181">
        <f t="shared" si="18"/>
        <v>1</v>
      </c>
    </row>
    <row r="47" spans="1:73" s="25" customFormat="1" ht="14.45" customHeight="1" x14ac:dyDescent="0.25">
      <c r="A47" s="1207" t="s">
        <v>494</v>
      </c>
      <c r="B47" s="906" t="s">
        <v>1195</v>
      </c>
      <c r="C47" s="853">
        <v>1</v>
      </c>
      <c r="D47" s="853"/>
      <c r="E47" s="853"/>
      <c r="F47" s="853"/>
      <c r="G47" s="853"/>
      <c r="H47" s="850">
        <f t="shared" si="15"/>
        <v>1</v>
      </c>
      <c r="I47" s="785"/>
      <c r="J47" s="785"/>
      <c r="K47" s="785"/>
      <c r="L47" s="785"/>
      <c r="M47" s="786"/>
      <c r="N47" s="786"/>
      <c r="O47" s="786"/>
      <c r="P47" s="851"/>
      <c r="Q47" s="851"/>
      <c r="R47" s="851"/>
      <c r="S47" s="851"/>
      <c r="T47" s="851"/>
      <c r="U47" s="851"/>
      <c r="V47" s="851"/>
      <c r="W47" s="851"/>
      <c r="X47" s="851"/>
      <c r="Y47" s="851"/>
      <c r="Z47" s="851"/>
      <c r="AA47" s="851"/>
      <c r="AB47" s="851"/>
      <c r="AC47" s="851"/>
      <c r="AD47" s="851">
        <v>1</v>
      </c>
      <c r="AE47" s="787"/>
      <c r="AF47" s="787"/>
      <c r="AG47" s="787"/>
      <c r="AH47" s="851">
        <f>H47</f>
        <v>1</v>
      </c>
      <c r="AI47" s="851"/>
      <c r="AJ47" s="851"/>
      <c r="AK47" s="851"/>
      <c r="AL47" s="851"/>
      <c r="AM47" s="851"/>
      <c r="AN47" s="851"/>
      <c r="AO47" s="851"/>
      <c r="AP47" s="851"/>
      <c r="AQ47" s="851"/>
      <c r="AR47" s="851"/>
      <c r="AS47" s="851"/>
      <c r="AT47" s="851"/>
      <c r="AU47" s="851"/>
      <c r="AV47" s="851"/>
      <c r="AW47" s="851"/>
      <c r="AX47" s="851"/>
      <c r="AY47" s="851">
        <f t="shared" si="16"/>
        <v>1</v>
      </c>
      <c r="AZ47" s="851"/>
      <c r="BA47" s="851"/>
      <c r="BB47" s="851"/>
      <c r="BC47" s="1184">
        <f t="shared" si="17"/>
        <v>1</v>
      </c>
      <c r="BD47" s="1184"/>
      <c r="BE47" s="1184"/>
      <c r="BF47" s="1184"/>
      <c r="BG47" s="1184"/>
      <c r="BH47" s="1184"/>
      <c r="BI47" s="1184"/>
      <c r="BJ47" s="1184"/>
      <c r="BK47" s="1184"/>
      <c r="BL47" s="1184"/>
      <c r="BM47" s="1184"/>
      <c r="BN47" s="1184"/>
      <c r="BO47" s="1184"/>
      <c r="BP47" s="1184"/>
      <c r="BQ47" s="1184"/>
      <c r="BR47" s="1184"/>
      <c r="BS47" s="1184"/>
      <c r="BT47" s="1184"/>
      <c r="BU47" s="1181">
        <f t="shared" si="18"/>
        <v>1</v>
      </c>
    </row>
    <row r="48" spans="1:73" s="25" customFormat="1" ht="14.45" customHeight="1" x14ac:dyDescent="0.25">
      <c r="A48" s="1207" t="s">
        <v>495</v>
      </c>
      <c r="B48" s="907" t="s">
        <v>947</v>
      </c>
      <c r="C48" s="853"/>
      <c r="D48" s="853"/>
      <c r="E48" s="853"/>
      <c r="F48" s="853"/>
      <c r="G48" s="853"/>
      <c r="H48" s="850"/>
      <c r="I48" s="785"/>
      <c r="J48" s="785"/>
      <c r="K48" s="785"/>
      <c r="L48" s="785"/>
      <c r="M48" s="786"/>
      <c r="N48" s="786"/>
      <c r="O48" s="786"/>
      <c r="P48" s="851"/>
      <c r="Q48" s="851"/>
      <c r="R48" s="851"/>
      <c r="S48" s="851"/>
      <c r="T48" s="851"/>
      <c r="U48" s="851"/>
      <c r="V48" s="851"/>
      <c r="W48" s="851"/>
      <c r="X48" s="851"/>
      <c r="Y48" s="851"/>
      <c r="Z48" s="851"/>
      <c r="AA48" s="851"/>
      <c r="AB48" s="851"/>
      <c r="AC48" s="851"/>
      <c r="AD48" s="851"/>
      <c r="AE48" s="787"/>
      <c r="AF48" s="787"/>
      <c r="AG48" s="787"/>
      <c r="AH48" s="851"/>
      <c r="AI48" s="851"/>
      <c r="AJ48" s="851"/>
      <c r="AK48" s="851"/>
      <c r="AL48" s="851"/>
      <c r="AM48" s="851"/>
      <c r="AN48" s="851"/>
      <c r="AO48" s="851"/>
      <c r="AP48" s="851"/>
      <c r="AQ48" s="851"/>
      <c r="AR48" s="851"/>
      <c r="AS48" s="851"/>
      <c r="AT48" s="851"/>
      <c r="AU48" s="851"/>
      <c r="AV48" s="851"/>
      <c r="AW48" s="851"/>
      <c r="AX48" s="851"/>
      <c r="AY48" s="851"/>
      <c r="AZ48" s="851"/>
      <c r="BA48" s="851"/>
      <c r="BB48" s="851"/>
      <c r="BC48" s="1184"/>
      <c r="BD48" s="1184"/>
      <c r="BE48" s="1184"/>
      <c r="BF48" s="1184"/>
      <c r="BG48" s="1184"/>
      <c r="BH48" s="1184"/>
      <c r="BI48" s="1184"/>
      <c r="BJ48" s="1184"/>
      <c r="BK48" s="1184"/>
      <c r="BL48" s="1184"/>
      <c r="BM48" s="1184"/>
      <c r="BN48" s="1184"/>
      <c r="BO48" s="1184"/>
      <c r="BP48" s="1184"/>
      <c r="BQ48" s="1184"/>
      <c r="BR48" s="1184"/>
      <c r="BS48" s="1184"/>
      <c r="BT48" s="1184"/>
      <c r="BU48" s="1181"/>
    </row>
    <row r="49" spans="1:290" s="25" customFormat="1" ht="14.45" customHeight="1" x14ac:dyDescent="0.25">
      <c r="A49" s="1207" t="s">
        <v>496</v>
      </c>
      <c r="B49" s="906" t="s">
        <v>948</v>
      </c>
      <c r="C49" s="853">
        <v>1</v>
      </c>
      <c r="D49" s="853"/>
      <c r="E49" s="853"/>
      <c r="F49" s="853"/>
      <c r="G49" s="853"/>
      <c r="H49" s="850">
        <f t="shared" si="15"/>
        <v>1</v>
      </c>
      <c r="I49" s="785"/>
      <c r="J49" s="785"/>
      <c r="K49" s="785"/>
      <c r="L49" s="785"/>
      <c r="M49" s="786"/>
      <c r="N49" s="786"/>
      <c r="O49" s="786"/>
      <c r="P49" s="851"/>
      <c r="Q49" s="851"/>
      <c r="R49" s="851"/>
      <c r="S49" s="851"/>
      <c r="T49" s="851"/>
      <c r="U49" s="851"/>
      <c r="V49" s="851"/>
      <c r="W49" s="851"/>
      <c r="X49" s="851"/>
      <c r="Y49" s="851"/>
      <c r="Z49" s="851"/>
      <c r="AA49" s="851"/>
      <c r="AB49" s="851"/>
      <c r="AC49" s="851"/>
      <c r="AD49" s="851">
        <v>1</v>
      </c>
      <c r="AE49" s="787"/>
      <c r="AF49" s="787"/>
      <c r="AG49" s="787"/>
      <c r="AH49" s="851">
        <f>H49</f>
        <v>1</v>
      </c>
      <c r="AI49" s="851"/>
      <c r="AJ49" s="851"/>
      <c r="AK49" s="851"/>
      <c r="AL49" s="851"/>
      <c r="AM49" s="851"/>
      <c r="AN49" s="851"/>
      <c r="AO49" s="851"/>
      <c r="AP49" s="851"/>
      <c r="AQ49" s="851"/>
      <c r="AR49" s="851"/>
      <c r="AS49" s="851"/>
      <c r="AT49" s="851"/>
      <c r="AU49" s="851"/>
      <c r="AV49" s="851"/>
      <c r="AW49" s="851"/>
      <c r="AX49" s="851"/>
      <c r="AY49" s="851">
        <f t="shared" si="16"/>
        <v>1</v>
      </c>
      <c r="AZ49" s="851"/>
      <c r="BA49" s="851"/>
      <c r="BB49" s="851"/>
      <c r="BC49" s="1184">
        <f t="shared" si="17"/>
        <v>1</v>
      </c>
      <c r="BD49" s="1184"/>
      <c r="BE49" s="1184"/>
      <c r="BF49" s="1184"/>
      <c r="BG49" s="1184"/>
      <c r="BH49" s="1184"/>
      <c r="BI49" s="1184"/>
      <c r="BJ49" s="1184"/>
      <c r="BK49" s="1184"/>
      <c r="BL49" s="1184"/>
      <c r="BM49" s="1184"/>
      <c r="BN49" s="1184"/>
      <c r="BO49" s="1184"/>
      <c r="BP49" s="1184"/>
      <c r="BQ49" s="1184"/>
      <c r="BR49" s="1184"/>
      <c r="BS49" s="1184"/>
      <c r="BT49" s="1184"/>
      <c r="BU49" s="1181">
        <f t="shared" si="18"/>
        <v>1</v>
      </c>
    </row>
    <row r="50" spans="1:290" s="25" customFormat="1" ht="14.45" customHeight="1" x14ac:dyDescent="0.25">
      <c r="A50" s="1207" t="s">
        <v>545</v>
      </c>
      <c r="B50" s="907" t="s">
        <v>949</v>
      </c>
      <c r="C50" s="853"/>
      <c r="D50" s="853"/>
      <c r="E50" s="853"/>
      <c r="F50" s="853"/>
      <c r="G50" s="853"/>
      <c r="H50" s="850"/>
      <c r="I50" s="785"/>
      <c r="J50" s="785"/>
      <c r="K50" s="785"/>
      <c r="L50" s="785"/>
      <c r="M50" s="786"/>
      <c r="N50" s="786"/>
      <c r="O50" s="786"/>
      <c r="P50" s="851"/>
      <c r="Q50" s="851"/>
      <c r="R50" s="851"/>
      <c r="S50" s="851"/>
      <c r="T50" s="851"/>
      <c r="U50" s="851"/>
      <c r="V50" s="851"/>
      <c r="W50" s="851"/>
      <c r="X50" s="851"/>
      <c r="Y50" s="851"/>
      <c r="Z50" s="851"/>
      <c r="AA50" s="851"/>
      <c r="AB50" s="851"/>
      <c r="AC50" s="851"/>
      <c r="AD50" s="851"/>
      <c r="AE50" s="787"/>
      <c r="AF50" s="787"/>
      <c r="AG50" s="787"/>
      <c r="AH50" s="851"/>
      <c r="AI50" s="851"/>
      <c r="AJ50" s="851"/>
      <c r="AK50" s="851"/>
      <c r="AL50" s="851"/>
      <c r="AM50" s="851"/>
      <c r="AN50" s="851"/>
      <c r="AO50" s="851"/>
      <c r="AP50" s="851"/>
      <c r="AQ50" s="851"/>
      <c r="AR50" s="851"/>
      <c r="AS50" s="851"/>
      <c r="AT50" s="851"/>
      <c r="AU50" s="851"/>
      <c r="AV50" s="851"/>
      <c r="AW50" s="851"/>
      <c r="AX50" s="851"/>
      <c r="AY50" s="851"/>
      <c r="AZ50" s="851"/>
      <c r="BA50" s="851"/>
      <c r="BB50" s="851"/>
      <c r="BC50" s="1184"/>
      <c r="BD50" s="1184"/>
      <c r="BE50" s="1184"/>
      <c r="BF50" s="1184"/>
      <c r="BG50" s="1184"/>
      <c r="BH50" s="1184"/>
      <c r="BI50" s="1184"/>
      <c r="BJ50" s="1184"/>
      <c r="BK50" s="1184"/>
      <c r="BL50" s="1184"/>
      <c r="BM50" s="1184"/>
      <c r="BN50" s="1184"/>
      <c r="BO50" s="1184"/>
      <c r="BP50" s="1184"/>
      <c r="BQ50" s="1184"/>
      <c r="BR50" s="1184"/>
      <c r="BS50" s="1184"/>
      <c r="BT50" s="1184"/>
      <c r="BU50" s="1181"/>
      <c r="BW50" s="26"/>
    </row>
    <row r="51" spans="1:290" s="25" customFormat="1" ht="14.45" customHeight="1" x14ac:dyDescent="0.25">
      <c r="A51" s="1207" t="s">
        <v>546</v>
      </c>
      <c r="B51" s="906" t="s">
        <v>950</v>
      </c>
      <c r="C51" s="853">
        <v>1</v>
      </c>
      <c r="D51" s="853"/>
      <c r="E51" s="853"/>
      <c r="F51" s="853"/>
      <c r="G51" s="853"/>
      <c r="H51" s="850">
        <f t="shared" si="15"/>
        <v>1</v>
      </c>
      <c r="I51" s="785"/>
      <c r="J51" s="785"/>
      <c r="K51" s="785"/>
      <c r="L51" s="785"/>
      <c r="M51" s="786"/>
      <c r="N51" s="786"/>
      <c r="O51" s="786"/>
      <c r="P51" s="851"/>
      <c r="Q51" s="851"/>
      <c r="R51" s="851"/>
      <c r="S51" s="851"/>
      <c r="T51" s="851"/>
      <c r="U51" s="851"/>
      <c r="V51" s="851"/>
      <c r="W51" s="851"/>
      <c r="X51" s="851"/>
      <c r="Y51" s="851"/>
      <c r="Z51" s="851"/>
      <c r="AA51" s="851"/>
      <c r="AB51" s="851"/>
      <c r="AC51" s="851"/>
      <c r="AD51" s="851">
        <v>1</v>
      </c>
      <c r="AE51" s="787"/>
      <c r="AF51" s="787"/>
      <c r="AG51" s="787"/>
      <c r="AH51" s="851">
        <f>H51</f>
        <v>1</v>
      </c>
      <c r="AI51" s="851"/>
      <c r="AJ51" s="851"/>
      <c r="AK51" s="851"/>
      <c r="AL51" s="851"/>
      <c r="AM51" s="851"/>
      <c r="AN51" s="851"/>
      <c r="AO51" s="851"/>
      <c r="AP51" s="851"/>
      <c r="AQ51" s="851"/>
      <c r="AR51" s="851"/>
      <c r="AS51" s="851"/>
      <c r="AT51" s="851"/>
      <c r="AU51" s="851"/>
      <c r="AV51" s="851"/>
      <c r="AW51" s="851"/>
      <c r="AX51" s="851"/>
      <c r="AY51" s="851">
        <f t="shared" si="16"/>
        <v>1</v>
      </c>
      <c r="AZ51" s="851"/>
      <c r="BA51" s="851"/>
      <c r="BB51" s="851"/>
      <c r="BC51" s="1184">
        <f t="shared" si="17"/>
        <v>1</v>
      </c>
      <c r="BD51" s="1184"/>
      <c r="BE51" s="1184"/>
      <c r="BF51" s="1184"/>
      <c r="BG51" s="1184"/>
      <c r="BH51" s="1184"/>
      <c r="BI51" s="1184"/>
      <c r="BJ51" s="1184"/>
      <c r="BK51" s="1184"/>
      <c r="BL51" s="1184"/>
      <c r="BM51" s="1184"/>
      <c r="BN51" s="1184"/>
      <c r="BO51" s="1184"/>
      <c r="BP51" s="1184"/>
      <c r="BQ51" s="1184"/>
      <c r="BR51" s="1184"/>
      <c r="BS51" s="1184"/>
      <c r="BT51" s="1184"/>
      <c r="BU51" s="1181">
        <f t="shared" si="18"/>
        <v>1</v>
      </c>
    </row>
    <row r="52" spans="1:290" s="27" customFormat="1" ht="14.45" customHeight="1" x14ac:dyDescent="0.25">
      <c r="A52" s="1206" t="s">
        <v>547</v>
      </c>
      <c r="B52" s="908" t="s">
        <v>1196</v>
      </c>
      <c r="C52" s="1210">
        <f>SUM(C38:C51)</f>
        <v>8</v>
      </c>
      <c r="D52" s="1210"/>
      <c r="E52" s="1210"/>
      <c r="F52" s="1210"/>
      <c r="G52" s="1210"/>
      <c r="H52" s="1211">
        <f t="shared" si="15"/>
        <v>8</v>
      </c>
      <c r="I52" s="1212"/>
      <c r="J52" s="1212"/>
      <c r="K52" s="1212"/>
      <c r="L52" s="1212"/>
      <c r="M52" s="1213"/>
      <c r="N52" s="1213"/>
      <c r="O52" s="1213"/>
      <c r="P52" s="1214"/>
      <c r="Q52" s="1214"/>
      <c r="R52" s="1214"/>
      <c r="S52" s="1214"/>
      <c r="T52" s="1214"/>
      <c r="U52" s="1214"/>
      <c r="V52" s="1214"/>
      <c r="W52" s="1214"/>
      <c r="X52" s="1214"/>
      <c r="Y52" s="1214">
        <v>1</v>
      </c>
      <c r="Z52" s="1214"/>
      <c r="AA52" s="1214"/>
      <c r="AB52" s="1214"/>
      <c r="AC52" s="1214"/>
      <c r="AD52" s="1214">
        <f>SUM(AD38:AD51)</f>
        <v>9</v>
      </c>
      <c r="AE52" s="1215">
        <f>SUM(AE38:AE51)</f>
        <v>0.25</v>
      </c>
      <c r="AF52" s="1214">
        <f>SUM(AF38:AF51)</f>
        <v>-0.25</v>
      </c>
      <c r="AG52" s="1214">
        <f>SUM(AG38:AG51)</f>
        <v>0</v>
      </c>
      <c r="AH52" s="1214">
        <f>H52</f>
        <v>8</v>
      </c>
      <c r="AI52" s="1214"/>
      <c r="AJ52" s="1214"/>
      <c r="AK52" s="1214"/>
      <c r="AL52" s="1214"/>
      <c r="AM52" s="1214"/>
      <c r="AN52" s="1214"/>
      <c r="AO52" s="1214"/>
      <c r="AP52" s="1214"/>
      <c r="AQ52" s="1214"/>
      <c r="AR52" s="1214"/>
      <c r="AS52" s="1214"/>
      <c r="AT52" s="1214">
        <v>1</v>
      </c>
      <c r="AU52" s="1214"/>
      <c r="AV52" s="1214"/>
      <c r="AW52" s="1214"/>
      <c r="AX52" s="1214"/>
      <c r="AY52" s="1214">
        <f>SUM(AY38:AY51)</f>
        <v>9</v>
      </c>
      <c r="AZ52" s="1214">
        <f>SUM(AZ38:AZ51)</f>
        <v>0.25</v>
      </c>
      <c r="BA52" s="1214">
        <f>AF52</f>
        <v>-0.25</v>
      </c>
      <c r="BB52" s="1214">
        <f t="shared" si="19"/>
        <v>0</v>
      </c>
      <c r="BC52" s="1216">
        <f t="shared" si="17"/>
        <v>8.25</v>
      </c>
      <c r="BD52" s="1216"/>
      <c r="BE52" s="1216"/>
      <c r="BF52" s="1216"/>
      <c r="BG52" s="1216"/>
      <c r="BH52" s="1216"/>
      <c r="BI52" s="1216"/>
      <c r="BJ52" s="1216"/>
      <c r="BK52" s="1216"/>
      <c r="BL52" s="1216">
        <f t="shared" si="20"/>
        <v>-0.25</v>
      </c>
      <c r="BM52" s="1216"/>
      <c r="BN52" s="1216"/>
      <c r="BO52" s="1216"/>
      <c r="BP52" s="1216">
        <v>1</v>
      </c>
      <c r="BQ52" s="1216"/>
      <c r="BR52" s="1216"/>
      <c r="BS52" s="1216"/>
      <c r="BT52" s="1216"/>
      <c r="BU52" s="1215">
        <f>SUM(BU38:BU51)</f>
        <v>9</v>
      </c>
    </row>
    <row r="53" spans="1:290" s="25" customFormat="1" ht="14.45" customHeight="1" x14ac:dyDescent="0.25">
      <c r="A53" s="1207"/>
      <c r="B53" s="1217"/>
      <c r="C53" s="793"/>
      <c r="D53" s="793"/>
      <c r="E53" s="793"/>
      <c r="F53" s="793"/>
      <c r="G53" s="793"/>
      <c r="H53" s="794"/>
      <c r="I53" s="794"/>
      <c r="J53" s="794"/>
      <c r="K53" s="794"/>
      <c r="L53" s="794"/>
      <c r="M53" s="795"/>
      <c r="N53" s="795"/>
      <c r="O53" s="795"/>
      <c r="P53" s="796"/>
      <c r="Q53" s="796"/>
      <c r="R53" s="796"/>
      <c r="S53" s="796"/>
      <c r="T53" s="796"/>
      <c r="U53" s="796"/>
      <c r="V53" s="796"/>
      <c r="W53" s="796"/>
      <c r="X53" s="796"/>
      <c r="Y53" s="796"/>
      <c r="Z53" s="796"/>
      <c r="AA53" s="796"/>
      <c r="AB53" s="796"/>
      <c r="AC53" s="796"/>
      <c r="AD53" s="796"/>
      <c r="AE53" s="796"/>
      <c r="AF53" s="796"/>
      <c r="AG53" s="796"/>
      <c r="AH53" s="796"/>
      <c r="AI53" s="796"/>
      <c r="AJ53" s="796"/>
      <c r="AK53" s="796"/>
      <c r="AL53" s="796"/>
      <c r="AM53" s="796"/>
      <c r="AN53" s="796"/>
      <c r="AO53" s="796"/>
      <c r="AP53" s="796"/>
      <c r="AQ53" s="796"/>
      <c r="AR53" s="796"/>
      <c r="AS53" s="796"/>
      <c r="AT53" s="796"/>
      <c r="AU53" s="796"/>
      <c r="AV53" s="796"/>
      <c r="AW53" s="796"/>
      <c r="AX53" s="796"/>
      <c r="AY53" s="796"/>
      <c r="AZ53" s="796"/>
      <c r="BA53" s="796"/>
      <c r="BB53" s="796"/>
      <c r="BC53" s="796"/>
      <c r="BD53" s="796"/>
      <c r="BE53" s="796"/>
      <c r="BF53" s="796"/>
      <c r="BG53" s="796"/>
      <c r="BH53" s="796"/>
      <c r="BI53" s="796"/>
      <c r="BJ53" s="796"/>
      <c r="BK53" s="796"/>
      <c r="BL53" s="796"/>
      <c r="BM53" s="796"/>
      <c r="BN53" s="796"/>
      <c r="BO53" s="796"/>
      <c r="BP53" s="796"/>
      <c r="BQ53" s="796"/>
      <c r="BR53" s="796"/>
      <c r="BS53" s="796"/>
      <c r="BT53" s="796"/>
      <c r="BU53" s="1081"/>
    </row>
    <row r="54" spans="1:290" s="25" customFormat="1" ht="14.45" customHeight="1" x14ac:dyDescent="0.25">
      <c r="A54" s="1205"/>
      <c r="B54" s="780"/>
      <c r="C54" s="771"/>
      <c r="D54" s="771"/>
      <c r="E54" s="771"/>
      <c r="F54" s="771"/>
      <c r="G54" s="771"/>
      <c r="H54" s="749"/>
      <c r="I54" s="749"/>
      <c r="J54" s="749"/>
      <c r="K54" s="749"/>
      <c r="L54" s="749"/>
      <c r="M54" s="765"/>
      <c r="N54" s="765"/>
      <c r="O54" s="765"/>
      <c r="P54" s="750"/>
      <c r="Q54" s="750"/>
      <c r="R54" s="750"/>
      <c r="S54" s="750"/>
      <c r="T54" s="750"/>
      <c r="U54" s="750"/>
      <c r="V54" s="750"/>
      <c r="W54" s="750"/>
      <c r="X54" s="750"/>
      <c r="Y54" s="750"/>
      <c r="Z54" s="750"/>
      <c r="AA54" s="750"/>
      <c r="AB54" s="750"/>
      <c r="AC54" s="750"/>
      <c r="AD54" s="750"/>
      <c r="AE54" s="750"/>
      <c r="AF54" s="750"/>
      <c r="AG54" s="750"/>
      <c r="AH54" s="750"/>
      <c r="AI54" s="750"/>
      <c r="AJ54" s="750"/>
      <c r="AK54" s="750"/>
      <c r="AL54" s="750"/>
      <c r="AM54" s="750"/>
      <c r="AN54" s="750"/>
      <c r="AO54" s="750"/>
      <c r="AP54" s="750"/>
      <c r="AQ54" s="750"/>
      <c r="AR54" s="750"/>
      <c r="AS54" s="750"/>
      <c r="AT54" s="750"/>
      <c r="AU54" s="750"/>
      <c r="AV54" s="750"/>
      <c r="AW54" s="750"/>
      <c r="AX54" s="750"/>
      <c r="AY54" s="750"/>
      <c r="AZ54" s="750"/>
      <c r="BA54" s="750"/>
      <c r="BB54" s="750"/>
      <c r="BC54" s="781"/>
      <c r="BD54" s="781"/>
      <c r="BE54" s="781"/>
      <c r="BF54" s="781"/>
      <c r="BG54" s="781"/>
      <c r="BH54" s="781"/>
      <c r="BI54" s="781"/>
      <c r="BJ54" s="781"/>
      <c r="BK54" s="781"/>
      <c r="BL54" s="781"/>
      <c r="BM54" s="781"/>
      <c r="BN54" s="781"/>
      <c r="BO54" s="781"/>
      <c r="BP54" s="781"/>
      <c r="BQ54" s="781"/>
      <c r="BR54" s="781"/>
      <c r="BS54" s="781"/>
      <c r="BT54" s="781"/>
      <c r="BU54" s="903"/>
      <c r="BV54" s="26"/>
    </row>
    <row r="55" spans="1:290" s="25" customFormat="1" ht="14.45" customHeight="1" x14ac:dyDescent="0.25">
      <c r="A55" s="1205"/>
      <c r="B55" s="780"/>
      <c r="C55" s="771"/>
      <c r="D55" s="771"/>
      <c r="E55" s="771"/>
      <c r="F55" s="771"/>
      <c r="G55" s="771"/>
      <c r="H55" s="749"/>
      <c r="I55" s="749"/>
      <c r="J55" s="749"/>
      <c r="K55" s="749"/>
      <c r="L55" s="749"/>
      <c r="M55" s="765"/>
      <c r="N55" s="765"/>
      <c r="O55" s="765"/>
      <c r="P55" s="750"/>
      <c r="Q55" s="750"/>
      <c r="R55" s="750"/>
      <c r="S55" s="750"/>
      <c r="T55" s="750"/>
      <c r="U55" s="750"/>
      <c r="V55" s="750"/>
      <c r="W55" s="750"/>
      <c r="X55" s="750"/>
      <c r="Y55" s="750"/>
      <c r="Z55" s="750"/>
      <c r="AA55" s="750"/>
      <c r="AB55" s="750"/>
      <c r="AC55" s="750"/>
      <c r="AD55" s="750"/>
      <c r="AE55" s="750"/>
      <c r="AF55" s="750"/>
      <c r="AG55" s="750"/>
      <c r="AH55" s="750"/>
      <c r="AI55" s="750"/>
      <c r="AJ55" s="750"/>
      <c r="AK55" s="750"/>
      <c r="AL55" s="750"/>
      <c r="AM55" s="750"/>
      <c r="AN55" s="750"/>
      <c r="AO55" s="750"/>
      <c r="AP55" s="750"/>
      <c r="AQ55" s="750"/>
      <c r="AR55" s="750"/>
      <c r="AS55" s="750"/>
      <c r="AT55" s="750"/>
      <c r="AU55" s="750"/>
      <c r="AV55" s="750"/>
      <c r="AW55" s="750"/>
      <c r="AX55" s="750"/>
      <c r="AY55" s="750"/>
      <c r="AZ55" s="750"/>
      <c r="BA55" s="750"/>
      <c r="BB55" s="750"/>
      <c r="BC55" s="781"/>
      <c r="BD55" s="781"/>
      <c r="BE55" s="781"/>
      <c r="BF55" s="781"/>
      <c r="BG55" s="781"/>
      <c r="BH55" s="781"/>
      <c r="BI55" s="781"/>
      <c r="BJ55" s="781"/>
      <c r="BK55" s="781"/>
      <c r="BL55" s="781"/>
      <c r="BM55" s="781"/>
      <c r="BN55" s="781"/>
      <c r="BO55" s="781"/>
      <c r="BP55" s="781"/>
      <c r="BQ55" s="781"/>
      <c r="BR55" s="781"/>
      <c r="BS55" s="781"/>
      <c r="BT55" s="781"/>
      <c r="BU55" s="903"/>
      <c r="BV55" s="26"/>
    </row>
    <row r="56" spans="1:290" s="25" customFormat="1" ht="14.45" customHeight="1" x14ac:dyDescent="0.25">
      <c r="A56" s="1207" t="s">
        <v>548</v>
      </c>
      <c r="B56" s="842" t="s">
        <v>452</v>
      </c>
      <c r="C56" s="771"/>
      <c r="D56" s="771"/>
      <c r="E56" s="771"/>
      <c r="F56" s="771"/>
      <c r="G56" s="771"/>
      <c r="H56" s="749"/>
      <c r="I56" s="749"/>
      <c r="J56" s="749"/>
      <c r="K56" s="749"/>
      <c r="L56" s="749"/>
      <c r="M56" s="765"/>
      <c r="N56" s="765"/>
      <c r="O56" s="765"/>
      <c r="P56" s="750"/>
      <c r="Q56" s="750"/>
      <c r="R56" s="750"/>
      <c r="S56" s="750"/>
      <c r="T56" s="750"/>
      <c r="U56" s="750"/>
      <c r="V56" s="750"/>
      <c r="W56" s="750"/>
      <c r="X56" s="750"/>
      <c r="Y56" s="750"/>
      <c r="Z56" s="750"/>
      <c r="AA56" s="750"/>
      <c r="AB56" s="750"/>
      <c r="AC56" s="750"/>
      <c r="AD56" s="750"/>
      <c r="AE56" s="750"/>
      <c r="AF56" s="750"/>
      <c r="AG56" s="750"/>
      <c r="AH56" s="750"/>
      <c r="AI56" s="750"/>
      <c r="AJ56" s="750"/>
      <c r="AK56" s="750"/>
      <c r="AL56" s="750"/>
      <c r="AM56" s="750"/>
      <c r="AN56" s="750"/>
      <c r="AO56" s="750"/>
      <c r="AP56" s="750"/>
      <c r="AQ56" s="750"/>
      <c r="AR56" s="750"/>
      <c r="AS56" s="750"/>
      <c r="AT56" s="750"/>
      <c r="AU56" s="750"/>
      <c r="AV56" s="750"/>
      <c r="AW56" s="750"/>
      <c r="AX56" s="750"/>
      <c r="AY56" s="750"/>
      <c r="AZ56" s="750"/>
      <c r="BA56" s="750"/>
      <c r="BB56" s="750"/>
      <c r="BC56" s="781"/>
      <c r="BD56" s="781"/>
      <c r="BE56" s="781"/>
      <c r="BF56" s="781"/>
      <c r="BG56" s="781"/>
      <c r="BH56" s="781"/>
      <c r="BI56" s="781"/>
      <c r="BJ56" s="781"/>
      <c r="BK56" s="781"/>
      <c r="BL56" s="781"/>
      <c r="BM56" s="781"/>
      <c r="BN56" s="781"/>
      <c r="BO56" s="781"/>
      <c r="BP56" s="781"/>
      <c r="BQ56" s="781"/>
      <c r="BR56" s="781"/>
      <c r="BS56" s="781"/>
      <c r="BT56" s="781"/>
      <c r="BU56" s="903"/>
      <c r="BV56" s="26"/>
    </row>
    <row r="57" spans="1:290" s="25" customFormat="1" ht="14.45" customHeight="1" x14ac:dyDescent="0.25">
      <c r="A57" s="1207" t="s">
        <v>103</v>
      </c>
      <c r="B57" s="1200" t="s">
        <v>453</v>
      </c>
      <c r="C57" s="848"/>
      <c r="D57" s="848"/>
      <c r="E57" s="848"/>
      <c r="F57" s="848"/>
      <c r="G57" s="848"/>
      <c r="H57" s="849"/>
      <c r="I57" s="849"/>
      <c r="J57" s="849"/>
      <c r="K57" s="849"/>
      <c r="L57" s="849"/>
      <c r="M57" s="850"/>
      <c r="N57" s="850"/>
      <c r="O57" s="850"/>
      <c r="P57" s="850">
        <v>12</v>
      </c>
      <c r="Q57" s="850"/>
      <c r="R57" s="850"/>
      <c r="S57" s="850"/>
      <c r="T57" s="850"/>
      <c r="U57" s="850"/>
      <c r="V57" s="850"/>
      <c r="W57" s="850"/>
      <c r="X57" s="850"/>
      <c r="Y57" s="850"/>
      <c r="Z57" s="850"/>
      <c r="AA57" s="850"/>
      <c r="AB57" s="850"/>
      <c r="AC57" s="850"/>
      <c r="AD57" s="850">
        <f>P57</f>
        <v>12</v>
      </c>
      <c r="AE57" s="851"/>
      <c r="AF57" s="851"/>
      <c r="AG57" s="851"/>
      <c r="AH57" s="850">
        <f>P57</f>
        <v>12</v>
      </c>
      <c r="AI57" s="850"/>
      <c r="AJ57" s="850"/>
      <c r="AK57" s="850"/>
      <c r="AL57" s="850"/>
      <c r="AM57" s="850"/>
      <c r="AN57" s="850"/>
      <c r="AO57" s="850"/>
      <c r="AP57" s="850"/>
      <c r="AQ57" s="850"/>
      <c r="AR57" s="850"/>
      <c r="AS57" s="850"/>
      <c r="AT57" s="850"/>
      <c r="AU57" s="850"/>
      <c r="AV57" s="850"/>
      <c r="AW57" s="850"/>
      <c r="AX57" s="850"/>
      <c r="AY57" s="851">
        <f>AD57+M57+H57</f>
        <v>12</v>
      </c>
      <c r="AZ57" s="851"/>
      <c r="BA57" s="851"/>
      <c r="BB57" s="851"/>
      <c r="BC57" s="850">
        <f>AH57+AZ57/2</f>
        <v>12</v>
      </c>
      <c r="BD57" s="850"/>
      <c r="BE57" s="850"/>
      <c r="BF57" s="850"/>
      <c r="BG57" s="850"/>
      <c r="BH57" s="850"/>
      <c r="BI57" s="850"/>
      <c r="BJ57" s="850"/>
      <c r="BK57" s="850"/>
      <c r="BL57" s="850"/>
      <c r="BM57" s="850"/>
      <c r="BN57" s="850"/>
      <c r="BO57" s="850"/>
      <c r="BP57" s="850"/>
      <c r="BQ57" s="850"/>
      <c r="BR57" s="850"/>
      <c r="BS57" s="850"/>
      <c r="BT57" s="850"/>
      <c r="BU57" s="851">
        <f>AY57+BB57/2</f>
        <v>12</v>
      </c>
    </row>
    <row r="58" spans="1:290" s="25" customFormat="1" ht="14.45" customHeight="1" x14ac:dyDescent="0.25">
      <c r="A58" s="1207" t="s">
        <v>573</v>
      </c>
      <c r="B58" s="1200" t="s">
        <v>912</v>
      </c>
      <c r="C58" s="848"/>
      <c r="D58" s="848"/>
      <c r="E58" s="848"/>
      <c r="F58" s="848"/>
      <c r="G58" s="848"/>
      <c r="H58" s="849"/>
      <c r="I58" s="849"/>
      <c r="J58" s="849"/>
      <c r="K58" s="849"/>
      <c r="L58" s="849"/>
      <c r="M58" s="850"/>
      <c r="N58" s="850"/>
      <c r="O58" s="850"/>
      <c r="P58" s="850">
        <v>6</v>
      </c>
      <c r="Q58" s="850"/>
      <c r="R58" s="850"/>
      <c r="S58" s="850"/>
      <c r="T58" s="850"/>
      <c r="U58" s="850"/>
      <c r="V58" s="850"/>
      <c r="W58" s="850"/>
      <c r="X58" s="850"/>
      <c r="Y58" s="850"/>
      <c r="Z58" s="850"/>
      <c r="AA58" s="850"/>
      <c r="AB58" s="850"/>
      <c r="AC58" s="850"/>
      <c r="AD58" s="850">
        <f>P58</f>
        <v>6</v>
      </c>
      <c r="AE58" s="851"/>
      <c r="AF58" s="851"/>
      <c r="AG58" s="851"/>
      <c r="AH58" s="850">
        <f>P58</f>
        <v>6</v>
      </c>
      <c r="AI58" s="850"/>
      <c r="AJ58" s="850"/>
      <c r="AK58" s="850"/>
      <c r="AL58" s="850"/>
      <c r="AM58" s="850"/>
      <c r="AN58" s="850"/>
      <c r="AO58" s="850"/>
      <c r="AP58" s="850"/>
      <c r="AQ58" s="850"/>
      <c r="AR58" s="850"/>
      <c r="AS58" s="850"/>
      <c r="AT58" s="850"/>
      <c r="AU58" s="850"/>
      <c r="AV58" s="850"/>
      <c r="AW58" s="850"/>
      <c r="AX58" s="850"/>
      <c r="AY58" s="851">
        <f>AH58</f>
        <v>6</v>
      </c>
      <c r="AZ58" s="851"/>
      <c r="BA58" s="851"/>
      <c r="BB58" s="851"/>
      <c r="BC58" s="850">
        <f>AH58+AZ58/2</f>
        <v>6</v>
      </c>
      <c r="BD58" s="850"/>
      <c r="BE58" s="850"/>
      <c r="BF58" s="850"/>
      <c r="BG58" s="850"/>
      <c r="BH58" s="850"/>
      <c r="BI58" s="850"/>
      <c r="BJ58" s="850"/>
      <c r="BK58" s="850"/>
      <c r="BL58" s="850"/>
      <c r="BM58" s="850"/>
      <c r="BN58" s="850"/>
      <c r="BO58" s="850"/>
      <c r="BP58" s="850"/>
      <c r="BQ58" s="850"/>
      <c r="BR58" s="850"/>
      <c r="BS58" s="850"/>
      <c r="BT58" s="850"/>
      <c r="BU58" s="851">
        <f>AY58+BB58/2</f>
        <v>6</v>
      </c>
    </row>
    <row r="59" spans="1:290" s="25" customFormat="1" ht="14.45" customHeight="1" x14ac:dyDescent="0.25">
      <c r="A59" s="1207" t="s">
        <v>574</v>
      </c>
      <c r="B59" s="1200" t="s">
        <v>913</v>
      </c>
      <c r="C59" s="848"/>
      <c r="D59" s="848"/>
      <c r="E59" s="848"/>
      <c r="F59" s="848"/>
      <c r="G59" s="848"/>
      <c r="H59" s="849"/>
      <c r="I59" s="849"/>
      <c r="J59" s="849"/>
      <c r="K59" s="849"/>
      <c r="L59" s="849"/>
      <c r="M59" s="850"/>
      <c r="N59" s="850"/>
      <c r="O59" s="850"/>
      <c r="P59" s="850">
        <v>2</v>
      </c>
      <c r="Q59" s="850"/>
      <c r="R59" s="850"/>
      <c r="S59" s="850"/>
      <c r="T59" s="850"/>
      <c r="U59" s="850"/>
      <c r="V59" s="850"/>
      <c r="W59" s="850"/>
      <c r="X59" s="850"/>
      <c r="Y59" s="850"/>
      <c r="Z59" s="850"/>
      <c r="AA59" s="850"/>
      <c r="AB59" s="850"/>
      <c r="AC59" s="850"/>
      <c r="AD59" s="850">
        <f>P59</f>
        <v>2</v>
      </c>
      <c r="AE59" s="851"/>
      <c r="AF59" s="851"/>
      <c r="AG59" s="851"/>
      <c r="AH59" s="850">
        <f>P59</f>
        <v>2</v>
      </c>
      <c r="AI59" s="850"/>
      <c r="AJ59" s="850"/>
      <c r="AK59" s="850"/>
      <c r="AL59" s="850"/>
      <c r="AM59" s="850"/>
      <c r="AN59" s="850"/>
      <c r="AO59" s="850"/>
      <c r="AP59" s="850"/>
      <c r="AQ59" s="850"/>
      <c r="AR59" s="850"/>
      <c r="AS59" s="850"/>
      <c r="AT59" s="850"/>
      <c r="AU59" s="850"/>
      <c r="AV59" s="850"/>
      <c r="AW59" s="850"/>
      <c r="AX59" s="850"/>
      <c r="AY59" s="851">
        <f>AH59</f>
        <v>2</v>
      </c>
      <c r="AZ59" s="851"/>
      <c r="BA59" s="851"/>
      <c r="BB59" s="851"/>
      <c r="BC59" s="850">
        <f>AH59+AZ59/2</f>
        <v>2</v>
      </c>
      <c r="BD59" s="850"/>
      <c r="BE59" s="850"/>
      <c r="BF59" s="850"/>
      <c r="BG59" s="850"/>
      <c r="BH59" s="850"/>
      <c r="BI59" s="850"/>
      <c r="BJ59" s="850"/>
      <c r="BK59" s="850"/>
      <c r="BL59" s="850"/>
      <c r="BM59" s="850"/>
      <c r="BN59" s="850"/>
      <c r="BO59" s="850"/>
      <c r="BP59" s="850"/>
      <c r="BQ59" s="850"/>
      <c r="BR59" s="850"/>
      <c r="BS59" s="850"/>
      <c r="BT59" s="850"/>
      <c r="BU59" s="851">
        <f>AY59+BB59/2</f>
        <v>2</v>
      </c>
    </row>
    <row r="60" spans="1:290" s="25" customFormat="1" ht="14.45" customHeight="1" x14ac:dyDescent="0.25">
      <c r="A60" s="1207" t="s">
        <v>106</v>
      </c>
      <c r="B60" s="1200" t="s">
        <v>914</v>
      </c>
      <c r="C60" s="848"/>
      <c r="D60" s="848"/>
      <c r="E60" s="848"/>
      <c r="F60" s="848"/>
      <c r="G60" s="848"/>
      <c r="H60" s="849"/>
      <c r="I60" s="849"/>
      <c r="J60" s="849"/>
      <c r="K60" s="849"/>
      <c r="L60" s="849"/>
      <c r="M60" s="850"/>
      <c r="N60" s="850"/>
      <c r="O60" s="850"/>
      <c r="P60" s="850">
        <v>1</v>
      </c>
      <c r="Q60" s="850"/>
      <c r="R60" s="850"/>
      <c r="S60" s="850"/>
      <c r="T60" s="850"/>
      <c r="U60" s="850"/>
      <c r="V60" s="850"/>
      <c r="W60" s="850"/>
      <c r="X60" s="850"/>
      <c r="Y60" s="850"/>
      <c r="Z60" s="850"/>
      <c r="AA60" s="850"/>
      <c r="AB60" s="850"/>
      <c r="AC60" s="850"/>
      <c r="AD60" s="850">
        <f>P60</f>
        <v>1</v>
      </c>
      <c r="AE60" s="851"/>
      <c r="AF60" s="851"/>
      <c r="AG60" s="851"/>
      <c r="AH60" s="850">
        <f>P60</f>
        <v>1</v>
      </c>
      <c r="AI60" s="850"/>
      <c r="AJ60" s="850"/>
      <c r="AK60" s="850"/>
      <c r="AL60" s="850"/>
      <c r="AM60" s="850"/>
      <c r="AN60" s="850"/>
      <c r="AO60" s="850"/>
      <c r="AP60" s="850"/>
      <c r="AQ60" s="850"/>
      <c r="AR60" s="850"/>
      <c r="AS60" s="850"/>
      <c r="AT60" s="850"/>
      <c r="AU60" s="850"/>
      <c r="AV60" s="850"/>
      <c r="AW60" s="850"/>
      <c r="AX60" s="850"/>
      <c r="AY60" s="851">
        <f>AH60</f>
        <v>1</v>
      </c>
      <c r="AZ60" s="851"/>
      <c r="BA60" s="851"/>
      <c r="BB60" s="851"/>
      <c r="BC60" s="850">
        <f>AH60+AZ60/2</f>
        <v>1</v>
      </c>
      <c r="BD60" s="850"/>
      <c r="BE60" s="850"/>
      <c r="BF60" s="850"/>
      <c r="BG60" s="850"/>
      <c r="BH60" s="850"/>
      <c r="BI60" s="850"/>
      <c r="BJ60" s="850"/>
      <c r="BK60" s="850"/>
      <c r="BL60" s="850"/>
      <c r="BM60" s="850"/>
      <c r="BN60" s="850"/>
      <c r="BO60" s="850"/>
      <c r="BP60" s="850"/>
      <c r="BQ60" s="850"/>
      <c r="BR60" s="850"/>
      <c r="BS60" s="850"/>
      <c r="BT60" s="850"/>
      <c r="BU60" s="851">
        <f>AY60+BB60/2</f>
        <v>1</v>
      </c>
    </row>
    <row r="61" spans="1:290" s="25" customFormat="1" ht="14.45" customHeight="1" x14ac:dyDescent="0.25">
      <c r="A61" s="1206" t="s">
        <v>107</v>
      </c>
      <c r="B61" s="852" t="s">
        <v>1197</v>
      </c>
      <c r="C61" s="853"/>
      <c r="D61" s="853"/>
      <c r="E61" s="853"/>
      <c r="F61" s="853"/>
      <c r="G61" s="853"/>
      <c r="H61" s="854"/>
      <c r="I61" s="854"/>
      <c r="J61" s="854"/>
      <c r="K61" s="854"/>
      <c r="L61" s="854"/>
      <c r="M61" s="850"/>
      <c r="N61" s="850"/>
      <c r="O61" s="850"/>
      <c r="P61" s="851">
        <f>P57+P58+P60+P59</f>
        <v>21</v>
      </c>
      <c r="Q61" s="851"/>
      <c r="R61" s="851"/>
      <c r="S61" s="851"/>
      <c r="T61" s="851"/>
      <c r="U61" s="851"/>
      <c r="V61" s="851"/>
      <c r="W61" s="851"/>
      <c r="X61" s="851"/>
      <c r="Y61" s="851"/>
      <c r="Z61" s="851"/>
      <c r="AA61" s="851"/>
      <c r="AB61" s="851"/>
      <c r="AC61" s="851"/>
      <c r="AD61" s="851">
        <f t="shared" ref="AD61:BU61" si="21">AD57+AD58+AD60+AD59</f>
        <v>21</v>
      </c>
      <c r="AE61" s="851"/>
      <c r="AF61" s="851"/>
      <c r="AG61" s="851"/>
      <c r="AH61" s="851">
        <f t="shared" si="21"/>
        <v>21</v>
      </c>
      <c r="AI61" s="851"/>
      <c r="AJ61" s="851"/>
      <c r="AK61" s="851"/>
      <c r="AL61" s="851"/>
      <c r="AM61" s="851"/>
      <c r="AN61" s="851"/>
      <c r="AO61" s="851"/>
      <c r="AP61" s="851"/>
      <c r="AQ61" s="851"/>
      <c r="AR61" s="851"/>
      <c r="AS61" s="851"/>
      <c r="AT61" s="851"/>
      <c r="AU61" s="851"/>
      <c r="AV61" s="851"/>
      <c r="AW61" s="851"/>
      <c r="AX61" s="851"/>
      <c r="AY61" s="851">
        <f t="shared" si="21"/>
        <v>21</v>
      </c>
      <c r="AZ61" s="851"/>
      <c r="BA61" s="851"/>
      <c r="BB61" s="851"/>
      <c r="BC61" s="855">
        <f t="shared" si="21"/>
        <v>21</v>
      </c>
      <c r="BD61" s="855"/>
      <c r="BE61" s="855"/>
      <c r="BF61" s="855"/>
      <c r="BG61" s="855"/>
      <c r="BH61" s="855"/>
      <c r="BI61" s="855"/>
      <c r="BJ61" s="855"/>
      <c r="BK61" s="855"/>
      <c r="BL61" s="855"/>
      <c r="BM61" s="855"/>
      <c r="BN61" s="855"/>
      <c r="BO61" s="855"/>
      <c r="BP61" s="855"/>
      <c r="BQ61" s="855"/>
      <c r="BR61" s="855"/>
      <c r="BS61" s="855"/>
      <c r="BT61" s="855"/>
      <c r="BU61" s="855">
        <f t="shared" si="21"/>
        <v>21</v>
      </c>
    </row>
    <row r="62" spans="1:290" ht="15.75" customHeight="1" x14ac:dyDescent="0.25">
      <c r="A62" s="1207"/>
      <c r="B62" s="1201"/>
      <c r="C62" s="1082"/>
      <c r="D62" s="1082"/>
      <c r="E62" s="1082"/>
      <c r="F62" s="1082"/>
      <c r="G62" s="1082"/>
      <c r="H62" s="1083"/>
      <c r="I62" s="1083"/>
      <c r="J62" s="1083"/>
      <c r="K62" s="1083"/>
      <c r="L62" s="1083"/>
      <c r="M62" s="1084"/>
      <c r="N62" s="1084"/>
      <c r="O62" s="1084"/>
      <c r="P62" s="1085"/>
      <c r="Q62" s="1085"/>
      <c r="R62" s="1085"/>
      <c r="S62" s="1085"/>
      <c r="T62" s="1085"/>
      <c r="U62" s="1085"/>
      <c r="V62" s="1085"/>
      <c r="W62" s="1085"/>
      <c r="X62" s="1085"/>
      <c r="Y62" s="1085"/>
      <c r="Z62" s="1085"/>
      <c r="AA62" s="1085"/>
      <c r="AB62" s="1085"/>
      <c r="AC62" s="1085"/>
      <c r="AD62" s="1085"/>
      <c r="AE62" s="1085"/>
      <c r="AF62" s="1085"/>
      <c r="AG62" s="1085"/>
      <c r="AH62" s="1085"/>
      <c r="AI62" s="1085"/>
      <c r="AJ62" s="1085"/>
      <c r="AK62" s="1085"/>
      <c r="AL62" s="1085"/>
      <c r="AM62" s="1085"/>
      <c r="AN62" s="1085"/>
      <c r="AO62" s="1085"/>
      <c r="AP62" s="1085"/>
      <c r="AQ62" s="1085"/>
      <c r="AR62" s="1085"/>
      <c r="AS62" s="1085"/>
      <c r="AT62" s="1085"/>
      <c r="AU62" s="1085"/>
      <c r="AV62" s="1085"/>
      <c r="AW62" s="1085"/>
      <c r="AX62" s="1085"/>
      <c r="AY62" s="1085"/>
      <c r="AZ62" s="1085"/>
      <c r="BA62" s="1085"/>
      <c r="BB62" s="1085"/>
      <c r="BC62" s="1085"/>
      <c r="BD62" s="1085"/>
      <c r="BE62" s="1085"/>
      <c r="BF62" s="1085"/>
      <c r="BG62" s="1085"/>
      <c r="BH62" s="1085"/>
      <c r="BI62" s="1085"/>
      <c r="BJ62" s="1085"/>
      <c r="BK62" s="1085"/>
      <c r="BL62" s="1085"/>
      <c r="BM62" s="1085"/>
      <c r="BN62" s="1085"/>
      <c r="BO62" s="1085"/>
      <c r="BP62" s="1085"/>
      <c r="BQ62" s="1085"/>
      <c r="BR62" s="1085"/>
      <c r="BS62" s="1085"/>
      <c r="BT62" s="1085"/>
      <c r="BU62" s="1086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  <c r="CS62" s="25"/>
      <c r="CT62" s="25"/>
      <c r="CU62" s="25"/>
      <c r="CV62" s="25"/>
      <c r="CW62" s="25"/>
      <c r="CX62" s="25"/>
      <c r="CY62" s="25"/>
      <c r="CZ62" s="25"/>
      <c r="DA62" s="25"/>
      <c r="DB62" s="25"/>
      <c r="DC62" s="25"/>
      <c r="DD62" s="25"/>
      <c r="DE62" s="25"/>
      <c r="DF62" s="25"/>
      <c r="DG62" s="25"/>
      <c r="DH62" s="25"/>
      <c r="DI62" s="25"/>
      <c r="DJ62" s="25"/>
      <c r="DK62" s="25"/>
      <c r="DL62" s="25"/>
      <c r="DM62" s="25"/>
      <c r="DN62" s="25"/>
      <c r="DO62" s="25"/>
      <c r="DP62" s="25"/>
      <c r="DQ62" s="25"/>
      <c r="DR62" s="25"/>
      <c r="DS62" s="25"/>
      <c r="DT62" s="25"/>
      <c r="DU62" s="25"/>
      <c r="DV62" s="25"/>
      <c r="DW62" s="25"/>
      <c r="DX62" s="25"/>
      <c r="DY62" s="25"/>
      <c r="DZ62" s="25"/>
      <c r="EA62" s="25"/>
      <c r="EB62" s="25"/>
      <c r="EC62" s="25"/>
      <c r="ED62" s="25"/>
      <c r="EE62" s="25"/>
      <c r="EF62" s="25"/>
      <c r="EG62" s="25"/>
      <c r="EH62" s="25"/>
      <c r="EI62" s="25"/>
      <c r="EJ62" s="25"/>
      <c r="EK62" s="25"/>
      <c r="EL62" s="25"/>
      <c r="EM62" s="25"/>
      <c r="EN62" s="25"/>
      <c r="EO62" s="25"/>
      <c r="EP62" s="25"/>
      <c r="EQ62" s="25"/>
      <c r="ER62" s="25"/>
      <c r="ES62" s="25"/>
      <c r="ET62" s="25"/>
      <c r="EU62" s="25"/>
      <c r="EV62" s="25"/>
      <c r="EW62" s="25"/>
      <c r="EX62" s="25"/>
      <c r="EY62" s="25"/>
      <c r="EZ62" s="25"/>
      <c r="FA62" s="25"/>
      <c r="FB62" s="25"/>
      <c r="FC62" s="25"/>
      <c r="FD62" s="25"/>
      <c r="FE62" s="25"/>
      <c r="FF62" s="25"/>
      <c r="FG62" s="25"/>
      <c r="FH62" s="25"/>
      <c r="FI62" s="25"/>
      <c r="FJ62" s="25"/>
      <c r="FK62" s="25"/>
      <c r="FL62" s="25"/>
      <c r="FM62" s="25"/>
      <c r="FN62" s="25"/>
      <c r="FO62" s="25"/>
      <c r="FP62" s="25"/>
      <c r="FQ62" s="25"/>
      <c r="FR62" s="25"/>
      <c r="FS62" s="25"/>
      <c r="FT62" s="25"/>
      <c r="FU62" s="25"/>
      <c r="FV62" s="25"/>
      <c r="FW62" s="25"/>
      <c r="FX62" s="25"/>
      <c r="FY62" s="25"/>
      <c r="FZ62" s="25"/>
      <c r="GA62" s="25"/>
      <c r="GB62" s="25"/>
      <c r="GC62" s="25"/>
      <c r="GD62" s="25"/>
      <c r="GE62" s="25"/>
      <c r="GF62" s="25"/>
      <c r="GG62" s="25"/>
      <c r="GH62" s="25"/>
      <c r="GI62" s="25"/>
      <c r="GJ62" s="25"/>
      <c r="GK62" s="25"/>
      <c r="GL62" s="25"/>
      <c r="GM62" s="25"/>
      <c r="GN62" s="25"/>
      <c r="GO62" s="25"/>
      <c r="GP62" s="25"/>
      <c r="GQ62" s="25"/>
      <c r="GR62" s="25"/>
      <c r="GS62" s="25"/>
      <c r="GT62" s="25"/>
      <c r="GU62" s="25"/>
      <c r="GV62" s="25"/>
      <c r="GW62" s="25"/>
      <c r="GX62" s="25"/>
      <c r="GY62" s="25"/>
      <c r="GZ62" s="25"/>
      <c r="HA62" s="25"/>
      <c r="HB62" s="25"/>
      <c r="HC62" s="25"/>
      <c r="HD62" s="25"/>
      <c r="HE62" s="25"/>
      <c r="HF62" s="25"/>
      <c r="HG62" s="25"/>
      <c r="HH62" s="25"/>
      <c r="HI62" s="25"/>
      <c r="HJ62" s="25"/>
      <c r="HK62" s="25"/>
      <c r="HL62" s="25"/>
      <c r="HM62" s="25"/>
      <c r="HN62" s="25"/>
      <c r="HO62" s="25"/>
      <c r="HP62" s="25"/>
      <c r="HQ62" s="25"/>
      <c r="HR62" s="25"/>
      <c r="HS62" s="25"/>
      <c r="HT62" s="25"/>
      <c r="HU62" s="25"/>
      <c r="HV62" s="25"/>
      <c r="HW62" s="25"/>
      <c r="HX62" s="25"/>
      <c r="HY62" s="25"/>
      <c r="HZ62" s="25"/>
      <c r="IA62" s="25"/>
      <c r="IB62" s="25"/>
      <c r="IC62" s="25"/>
      <c r="ID62" s="25"/>
      <c r="IE62" s="25"/>
      <c r="IF62" s="25"/>
      <c r="IG62" s="25"/>
      <c r="IH62" s="25"/>
      <c r="II62" s="25"/>
      <c r="IJ62" s="25"/>
      <c r="IK62" s="25"/>
      <c r="IL62" s="25"/>
      <c r="IM62" s="25"/>
      <c r="IN62" s="25"/>
      <c r="IO62" s="25"/>
      <c r="IP62" s="25"/>
      <c r="IQ62" s="25"/>
      <c r="IR62" s="25"/>
      <c r="IS62" s="25"/>
      <c r="IT62" s="25"/>
      <c r="IU62" s="25"/>
      <c r="IV62" s="25"/>
      <c r="IW62" s="25"/>
      <c r="IX62" s="25"/>
      <c r="IY62" s="25"/>
      <c r="IZ62" s="25"/>
      <c r="JA62" s="25"/>
      <c r="JB62" s="25"/>
      <c r="JC62" s="25"/>
      <c r="JD62" s="25"/>
      <c r="JE62" s="25"/>
      <c r="JF62" s="25"/>
      <c r="JG62" s="25"/>
      <c r="JH62" s="25"/>
      <c r="JI62" s="25"/>
      <c r="JJ62" s="25"/>
      <c r="JK62" s="25"/>
      <c r="JL62" s="25"/>
      <c r="JM62" s="25"/>
      <c r="JN62" s="25"/>
      <c r="JO62" s="25"/>
      <c r="JP62" s="25"/>
      <c r="JQ62" s="25"/>
      <c r="JR62" s="25"/>
      <c r="JS62" s="25"/>
      <c r="JT62" s="25"/>
      <c r="JU62" s="25"/>
      <c r="JV62" s="25"/>
      <c r="JW62" s="25"/>
      <c r="JX62" s="25"/>
      <c r="JY62" s="25"/>
      <c r="JZ62" s="25"/>
      <c r="KA62" s="25"/>
      <c r="KB62" s="25"/>
      <c r="KC62" s="25"/>
      <c r="KD62" s="25"/>
    </row>
    <row r="63" spans="1:290" s="25" customFormat="1" ht="14.45" customHeight="1" x14ac:dyDescent="0.25">
      <c r="A63" s="1205"/>
      <c r="B63" s="747"/>
      <c r="C63" s="748"/>
      <c r="D63" s="748"/>
      <c r="E63" s="748"/>
      <c r="F63" s="748"/>
      <c r="G63" s="748"/>
      <c r="H63" s="749"/>
      <c r="I63" s="749"/>
      <c r="J63" s="749"/>
      <c r="K63" s="749"/>
      <c r="L63" s="749"/>
      <c r="M63" s="765"/>
      <c r="N63" s="765"/>
      <c r="O63" s="765"/>
      <c r="P63" s="765"/>
      <c r="Q63" s="765"/>
      <c r="R63" s="765"/>
      <c r="S63" s="765"/>
      <c r="T63" s="765"/>
      <c r="U63" s="765"/>
      <c r="V63" s="765"/>
      <c r="W63" s="765"/>
      <c r="X63" s="765"/>
      <c r="Y63" s="765"/>
      <c r="Z63" s="765"/>
      <c r="AA63" s="765"/>
      <c r="AB63" s="765"/>
      <c r="AC63" s="765"/>
      <c r="AD63" s="765"/>
      <c r="AE63" s="765"/>
      <c r="AF63" s="765"/>
      <c r="AG63" s="765"/>
      <c r="AH63" s="765"/>
      <c r="AI63" s="765"/>
      <c r="AJ63" s="765"/>
      <c r="AK63" s="765"/>
      <c r="AL63" s="765"/>
      <c r="AM63" s="765"/>
      <c r="AN63" s="765"/>
      <c r="AO63" s="765"/>
      <c r="AP63" s="765"/>
      <c r="AQ63" s="765"/>
      <c r="AR63" s="765"/>
      <c r="AS63" s="765"/>
      <c r="AT63" s="765"/>
      <c r="AU63" s="765"/>
      <c r="AV63" s="765"/>
      <c r="AW63" s="765"/>
      <c r="AX63" s="765"/>
      <c r="AY63" s="754"/>
      <c r="AZ63" s="754"/>
      <c r="BA63" s="754"/>
      <c r="BB63" s="754"/>
      <c r="BC63" s="754"/>
      <c r="BD63" s="754"/>
      <c r="BE63" s="754"/>
      <c r="BF63" s="754"/>
      <c r="BG63" s="754"/>
      <c r="BH63" s="754"/>
      <c r="BI63" s="754"/>
      <c r="BJ63" s="754"/>
      <c r="BK63" s="754"/>
      <c r="BL63" s="754"/>
      <c r="BM63" s="754"/>
      <c r="BN63" s="754"/>
      <c r="BO63" s="754"/>
      <c r="BP63" s="754"/>
      <c r="BQ63" s="754"/>
      <c r="BR63" s="754"/>
      <c r="BS63" s="754"/>
      <c r="BT63" s="754"/>
      <c r="BU63" s="909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14"/>
      <c r="GA63" s="14"/>
      <c r="GB63" s="14"/>
      <c r="GC63" s="14"/>
      <c r="GD63" s="14"/>
      <c r="GE63" s="14"/>
      <c r="GF63" s="14"/>
      <c r="GG63" s="14"/>
      <c r="GH63" s="14"/>
      <c r="GI63" s="14"/>
      <c r="GJ63" s="14"/>
      <c r="GK63" s="14"/>
      <c r="GL63" s="14"/>
      <c r="GM63" s="14"/>
      <c r="GN63" s="14"/>
      <c r="GO63" s="14"/>
      <c r="GP63" s="14"/>
      <c r="GQ63" s="14"/>
      <c r="GR63" s="14"/>
      <c r="GS63" s="14"/>
      <c r="GT63" s="14"/>
      <c r="GU63" s="14"/>
      <c r="GV63" s="14"/>
      <c r="GW63" s="14"/>
      <c r="GX63" s="14"/>
      <c r="GY63" s="14"/>
      <c r="GZ63" s="14"/>
      <c r="HA63" s="14"/>
      <c r="HB63" s="14"/>
      <c r="HC63" s="14"/>
      <c r="HD63" s="14"/>
      <c r="HE63" s="14"/>
      <c r="HF63" s="14"/>
      <c r="HG63" s="14"/>
      <c r="HH63" s="14"/>
      <c r="HI63" s="14"/>
      <c r="HJ63" s="14"/>
      <c r="HK63" s="14"/>
      <c r="HL63" s="14"/>
      <c r="HM63" s="14"/>
      <c r="HN63" s="14"/>
      <c r="HO63" s="14"/>
      <c r="HP63" s="14"/>
      <c r="HQ63" s="14"/>
      <c r="HR63" s="14"/>
      <c r="HS63" s="14"/>
      <c r="HT63" s="14"/>
      <c r="HU63" s="14"/>
      <c r="HV63" s="14"/>
      <c r="HW63" s="14"/>
      <c r="HX63" s="14"/>
      <c r="HY63" s="14"/>
      <c r="HZ63" s="14"/>
      <c r="IA63" s="14"/>
      <c r="IB63" s="14"/>
      <c r="IC63" s="14"/>
      <c r="ID63" s="14"/>
      <c r="IE63" s="14"/>
      <c r="IF63" s="14"/>
      <c r="IG63" s="14"/>
      <c r="IH63" s="14"/>
      <c r="II63" s="14"/>
      <c r="IJ63" s="14"/>
      <c r="IK63" s="14"/>
      <c r="IL63" s="14"/>
      <c r="IM63" s="14"/>
      <c r="IN63" s="14"/>
      <c r="IO63" s="14"/>
      <c r="IP63" s="14"/>
      <c r="IQ63" s="14"/>
      <c r="IR63" s="14"/>
      <c r="IS63" s="14"/>
      <c r="IT63" s="14"/>
      <c r="IU63" s="14"/>
      <c r="IV63" s="14"/>
      <c r="IW63" s="14"/>
      <c r="IX63" s="14"/>
      <c r="IY63" s="14"/>
      <c r="IZ63" s="14"/>
      <c r="JA63" s="14"/>
      <c r="JB63" s="14"/>
      <c r="JC63" s="14"/>
      <c r="JD63" s="14"/>
      <c r="JE63" s="14"/>
      <c r="JF63" s="14"/>
      <c r="JG63" s="14"/>
      <c r="JH63" s="14"/>
      <c r="JI63" s="14"/>
      <c r="JJ63" s="14"/>
      <c r="JK63" s="14"/>
      <c r="JL63" s="14"/>
      <c r="JM63" s="14"/>
      <c r="JN63" s="14"/>
      <c r="JO63" s="14"/>
      <c r="JP63" s="14"/>
      <c r="JQ63" s="14"/>
      <c r="JR63" s="14"/>
      <c r="JS63" s="14"/>
      <c r="JT63" s="14"/>
      <c r="JU63" s="14"/>
      <c r="JV63" s="14"/>
      <c r="JW63" s="14"/>
      <c r="JX63" s="14"/>
      <c r="JY63" s="14"/>
      <c r="JZ63" s="14"/>
      <c r="KA63" s="14"/>
      <c r="KB63" s="14"/>
      <c r="KC63" s="14"/>
      <c r="KD63" s="14"/>
    </row>
    <row r="64" spans="1:290" s="25" customFormat="1" ht="15.75" customHeight="1" x14ac:dyDescent="0.25">
      <c r="A64" s="1206" t="s">
        <v>108</v>
      </c>
      <c r="B64" s="1196" t="s">
        <v>594</v>
      </c>
      <c r="C64" s="814">
        <f t="shared" ref="C64:BU64" si="22">C21+C35+C52+C61</f>
        <v>8</v>
      </c>
      <c r="D64" s="814">
        <f t="shared" si="22"/>
        <v>0</v>
      </c>
      <c r="E64" s="814">
        <f t="shared" si="22"/>
        <v>0</v>
      </c>
      <c r="F64" s="814">
        <f t="shared" si="22"/>
        <v>0</v>
      </c>
      <c r="G64" s="814">
        <f t="shared" si="22"/>
        <v>0</v>
      </c>
      <c r="H64" s="814">
        <f t="shared" si="22"/>
        <v>8</v>
      </c>
      <c r="I64" s="814">
        <f t="shared" si="22"/>
        <v>0</v>
      </c>
      <c r="J64" s="814">
        <f t="shared" si="22"/>
        <v>0</v>
      </c>
      <c r="K64" s="814">
        <f t="shared" si="22"/>
        <v>0</v>
      </c>
      <c r="L64" s="814">
        <f t="shared" si="22"/>
        <v>0</v>
      </c>
      <c r="M64" s="814">
        <f t="shared" si="22"/>
        <v>0</v>
      </c>
      <c r="N64" s="814">
        <f t="shared" si="22"/>
        <v>0</v>
      </c>
      <c r="O64" s="814">
        <f t="shared" si="22"/>
        <v>0</v>
      </c>
      <c r="P64" s="814">
        <f t="shared" si="22"/>
        <v>150</v>
      </c>
      <c r="Q64" s="814">
        <f t="shared" si="22"/>
        <v>-1</v>
      </c>
      <c r="R64" s="814">
        <f t="shared" si="22"/>
        <v>-2</v>
      </c>
      <c r="S64" s="814">
        <f t="shared" si="22"/>
        <v>-1</v>
      </c>
      <c r="T64" s="814">
        <f t="shared" si="22"/>
        <v>-3</v>
      </c>
      <c r="U64" s="814">
        <f t="shared" si="22"/>
        <v>2</v>
      </c>
      <c r="V64" s="814">
        <f t="shared" si="22"/>
        <v>-3</v>
      </c>
      <c r="W64" s="814">
        <f t="shared" si="22"/>
        <v>-4</v>
      </c>
      <c r="X64" s="814">
        <f t="shared" si="22"/>
        <v>-2</v>
      </c>
      <c r="Y64" s="814">
        <f t="shared" si="22"/>
        <v>0</v>
      </c>
      <c r="Z64" s="814">
        <f t="shared" si="22"/>
        <v>-1</v>
      </c>
      <c r="AA64" s="814">
        <f t="shared" si="22"/>
        <v>-1</v>
      </c>
      <c r="AB64" s="814">
        <f t="shared" si="22"/>
        <v>-2</v>
      </c>
      <c r="AC64" s="814">
        <f t="shared" si="22"/>
        <v>1</v>
      </c>
      <c r="AD64" s="814">
        <f t="shared" si="22"/>
        <v>141</v>
      </c>
      <c r="AE64" s="814">
        <f t="shared" si="22"/>
        <v>0.25</v>
      </c>
      <c r="AF64" s="814">
        <f t="shared" si="22"/>
        <v>-0.25</v>
      </c>
      <c r="AG64" s="814">
        <f t="shared" si="22"/>
        <v>0</v>
      </c>
      <c r="AH64" s="814">
        <f t="shared" si="22"/>
        <v>158</v>
      </c>
      <c r="AI64" s="814">
        <f t="shared" si="22"/>
        <v>0</v>
      </c>
      <c r="AJ64" s="814">
        <f t="shared" si="22"/>
        <v>-1</v>
      </c>
      <c r="AK64" s="814">
        <f t="shared" si="22"/>
        <v>0</v>
      </c>
      <c r="AL64" s="814">
        <f t="shared" si="22"/>
        <v>-2</v>
      </c>
      <c r="AM64" s="814">
        <f t="shared" si="22"/>
        <v>0</v>
      </c>
      <c r="AN64" s="814">
        <f t="shared" si="22"/>
        <v>-1</v>
      </c>
      <c r="AO64" s="814">
        <f t="shared" si="22"/>
        <v>-3</v>
      </c>
      <c r="AP64" s="814">
        <f t="shared" si="22"/>
        <v>2</v>
      </c>
      <c r="AQ64" s="814">
        <f t="shared" si="22"/>
        <v>-3</v>
      </c>
      <c r="AR64" s="814">
        <f t="shared" si="22"/>
        <v>-4</v>
      </c>
      <c r="AS64" s="814">
        <f t="shared" si="22"/>
        <v>-2</v>
      </c>
      <c r="AT64" s="814">
        <f t="shared" si="22"/>
        <v>0</v>
      </c>
      <c r="AU64" s="814">
        <f t="shared" si="22"/>
        <v>-1</v>
      </c>
      <c r="AV64" s="814">
        <f t="shared" si="22"/>
        <v>-1</v>
      </c>
      <c r="AW64" s="814">
        <f t="shared" si="22"/>
        <v>-2</v>
      </c>
      <c r="AX64" s="814">
        <f t="shared" si="22"/>
        <v>1</v>
      </c>
      <c r="AY64" s="814">
        <f t="shared" si="22"/>
        <v>141</v>
      </c>
      <c r="AZ64" s="814">
        <f t="shared" si="22"/>
        <v>0.25</v>
      </c>
      <c r="BA64" s="814">
        <f t="shared" si="22"/>
        <v>-0.25</v>
      </c>
      <c r="BB64" s="814">
        <f t="shared" si="22"/>
        <v>0</v>
      </c>
      <c r="BC64" s="814">
        <f t="shared" si="22"/>
        <v>158.25</v>
      </c>
      <c r="BD64" s="814">
        <f t="shared" si="22"/>
        <v>0</v>
      </c>
      <c r="BE64" s="814">
        <f t="shared" si="22"/>
        <v>-1</v>
      </c>
      <c r="BF64" s="814">
        <f t="shared" si="22"/>
        <v>0</v>
      </c>
      <c r="BG64" s="814">
        <f t="shared" si="22"/>
        <v>-2</v>
      </c>
      <c r="BH64" s="814">
        <f t="shared" si="22"/>
        <v>0</v>
      </c>
      <c r="BI64" s="814">
        <f t="shared" si="22"/>
        <v>-1</v>
      </c>
      <c r="BJ64" s="814">
        <f t="shared" si="22"/>
        <v>-3</v>
      </c>
      <c r="BK64" s="814">
        <f t="shared" si="22"/>
        <v>2</v>
      </c>
      <c r="BL64" s="814">
        <f t="shared" si="22"/>
        <v>-0.25</v>
      </c>
      <c r="BM64" s="814">
        <f t="shared" si="22"/>
        <v>-3</v>
      </c>
      <c r="BN64" s="814">
        <f t="shared" si="22"/>
        <v>-4</v>
      </c>
      <c r="BO64" s="814">
        <f t="shared" si="22"/>
        <v>-2</v>
      </c>
      <c r="BP64" s="814">
        <f t="shared" si="22"/>
        <v>0</v>
      </c>
      <c r="BQ64" s="814">
        <f t="shared" si="22"/>
        <v>-1</v>
      </c>
      <c r="BR64" s="814">
        <f t="shared" si="22"/>
        <v>-1</v>
      </c>
      <c r="BS64" s="814">
        <f t="shared" si="22"/>
        <v>-2</v>
      </c>
      <c r="BT64" s="814">
        <f t="shared" ref="BT64" si="23">BT21+BT35+BT52+BT61</f>
        <v>1</v>
      </c>
      <c r="BU64" s="814">
        <f t="shared" si="22"/>
        <v>141</v>
      </c>
    </row>
    <row r="65" spans="1:74" s="25" customFormat="1" ht="14.45" customHeight="1" x14ac:dyDescent="0.25">
      <c r="A65" s="1203"/>
      <c r="B65" s="825"/>
      <c r="C65" s="826"/>
      <c r="D65" s="826"/>
      <c r="E65" s="826"/>
      <c r="F65" s="826"/>
      <c r="G65" s="826"/>
      <c r="H65" s="827"/>
      <c r="I65" s="827"/>
      <c r="J65" s="827"/>
      <c r="K65" s="827"/>
      <c r="L65" s="827"/>
      <c r="M65" s="839"/>
      <c r="N65" s="839"/>
      <c r="O65" s="839"/>
      <c r="P65" s="839"/>
      <c r="Q65" s="839"/>
      <c r="R65" s="839"/>
      <c r="S65" s="839"/>
      <c r="T65" s="839"/>
      <c r="U65" s="839"/>
      <c r="V65" s="839"/>
      <c r="W65" s="839"/>
      <c r="X65" s="839"/>
      <c r="Y65" s="839"/>
      <c r="Z65" s="839"/>
      <c r="AA65" s="839"/>
      <c r="AB65" s="839"/>
      <c r="AC65" s="839"/>
      <c r="AD65" s="827"/>
      <c r="AE65" s="1189"/>
      <c r="AF65" s="827"/>
      <c r="AG65" s="827"/>
      <c r="AH65" s="827"/>
      <c r="AI65" s="828"/>
      <c r="AJ65" s="828"/>
      <c r="AK65" s="828"/>
      <c r="AL65" s="828"/>
      <c r="AM65" s="828"/>
      <c r="AN65" s="828"/>
      <c r="AO65" s="828"/>
      <c r="AP65" s="828"/>
      <c r="AQ65" s="828"/>
      <c r="AR65" s="828"/>
      <c r="AS65" s="828"/>
      <c r="AT65" s="828"/>
      <c r="AU65" s="828"/>
      <c r="AV65" s="828"/>
      <c r="AW65" s="828"/>
      <c r="AX65" s="828"/>
      <c r="AY65" s="863"/>
      <c r="AZ65" s="864"/>
      <c r="BA65" s="864"/>
      <c r="BB65" s="864"/>
      <c r="BC65" s="1251"/>
      <c r="BD65" s="1251"/>
      <c r="BE65" s="1251"/>
      <c r="BF65" s="1251"/>
      <c r="BG65" s="1251"/>
      <c r="BH65" s="1251"/>
      <c r="BI65" s="1251"/>
      <c r="BJ65" s="1251"/>
      <c r="BK65" s="1251"/>
      <c r="BL65" s="1186"/>
      <c r="BM65" s="1186"/>
      <c r="BN65" s="1186"/>
      <c r="BO65" s="1186"/>
      <c r="BP65" s="1186"/>
      <c r="BQ65" s="1186"/>
      <c r="BR65" s="1186"/>
      <c r="BS65" s="1186"/>
      <c r="BT65" s="1186"/>
      <c r="BU65" s="1187"/>
      <c r="BV65" s="26"/>
    </row>
    <row r="66" spans="1:74" s="25" customFormat="1" ht="14.45" customHeight="1" x14ac:dyDescent="0.25">
      <c r="A66" s="1206" t="s">
        <v>111</v>
      </c>
      <c r="B66" s="1196" t="s">
        <v>519</v>
      </c>
      <c r="C66" s="1188">
        <f t="shared" ref="C66:BS66" si="24">C10+C12+C64</f>
        <v>14</v>
      </c>
      <c r="D66" s="1188">
        <f t="shared" si="24"/>
        <v>-1</v>
      </c>
      <c r="E66" s="1188">
        <f t="shared" si="24"/>
        <v>-1</v>
      </c>
      <c r="F66" s="1188">
        <f t="shared" si="24"/>
        <v>-1</v>
      </c>
      <c r="G66" s="1188">
        <f t="shared" si="24"/>
        <v>-1</v>
      </c>
      <c r="H66" s="1188">
        <f t="shared" si="24"/>
        <v>10</v>
      </c>
      <c r="I66" s="1188">
        <f t="shared" si="24"/>
        <v>0</v>
      </c>
      <c r="J66" s="1188">
        <f t="shared" si="24"/>
        <v>0</v>
      </c>
      <c r="K66" s="1188">
        <f t="shared" si="24"/>
        <v>36</v>
      </c>
      <c r="L66" s="1188"/>
      <c r="M66" s="1188">
        <f t="shared" si="24"/>
        <v>35</v>
      </c>
      <c r="N66" s="1188">
        <f t="shared" si="24"/>
        <v>0</v>
      </c>
      <c r="O66" s="1188">
        <f t="shared" si="24"/>
        <v>0</v>
      </c>
      <c r="P66" s="1188">
        <f t="shared" si="24"/>
        <v>150</v>
      </c>
      <c r="Q66" s="1188">
        <f t="shared" si="24"/>
        <v>-1</v>
      </c>
      <c r="R66" s="1188">
        <f t="shared" si="24"/>
        <v>-2</v>
      </c>
      <c r="S66" s="1188">
        <f t="shared" si="24"/>
        <v>-1</v>
      </c>
      <c r="T66" s="1188">
        <f t="shared" si="24"/>
        <v>-3</v>
      </c>
      <c r="U66" s="1188">
        <f t="shared" si="24"/>
        <v>2</v>
      </c>
      <c r="V66" s="1188">
        <f t="shared" si="24"/>
        <v>-3</v>
      </c>
      <c r="W66" s="1188">
        <f t="shared" si="24"/>
        <v>-4</v>
      </c>
      <c r="X66" s="1188">
        <f t="shared" si="24"/>
        <v>-2</v>
      </c>
      <c r="Y66" s="1188">
        <f t="shared" si="24"/>
        <v>0</v>
      </c>
      <c r="Z66" s="1188">
        <f t="shared" si="24"/>
        <v>-1</v>
      </c>
      <c r="AA66" s="1188">
        <f t="shared" si="24"/>
        <v>-1</v>
      </c>
      <c r="AB66" s="1188">
        <f t="shared" si="24"/>
        <v>-2</v>
      </c>
      <c r="AC66" s="1188">
        <f t="shared" si="24"/>
        <v>1</v>
      </c>
      <c r="AD66" s="1188">
        <f t="shared" si="24"/>
        <v>141</v>
      </c>
      <c r="AE66" s="1188">
        <f t="shared" si="24"/>
        <v>0.25</v>
      </c>
      <c r="AF66" s="1188">
        <f t="shared" si="24"/>
        <v>-0.25</v>
      </c>
      <c r="AG66" s="1188">
        <f t="shared" si="24"/>
        <v>0</v>
      </c>
      <c r="AH66" s="1188">
        <f t="shared" si="24"/>
        <v>200</v>
      </c>
      <c r="AI66" s="1188">
        <f t="shared" si="24"/>
        <v>-1</v>
      </c>
      <c r="AJ66" s="1188">
        <f t="shared" si="24"/>
        <v>-1</v>
      </c>
      <c r="AK66" s="1188">
        <f t="shared" si="24"/>
        <v>-1</v>
      </c>
      <c r="AL66" s="1188">
        <f t="shared" si="24"/>
        <v>-2</v>
      </c>
      <c r="AM66" s="1188">
        <f t="shared" si="24"/>
        <v>-1</v>
      </c>
      <c r="AN66" s="1188">
        <f t="shared" si="24"/>
        <v>-2</v>
      </c>
      <c r="AO66" s="1188">
        <f t="shared" si="24"/>
        <v>-3</v>
      </c>
      <c r="AP66" s="1188">
        <f t="shared" si="24"/>
        <v>2</v>
      </c>
      <c r="AQ66" s="1188">
        <f t="shared" si="24"/>
        <v>-3</v>
      </c>
      <c r="AR66" s="1188">
        <f t="shared" si="24"/>
        <v>-4</v>
      </c>
      <c r="AS66" s="1188">
        <f t="shared" si="24"/>
        <v>-3</v>
      </c>
      <c r="AT66" s="1188">
        <f t="shared" si="24"/>
        <v>0</v>
      </c>
      <c r="AU66" s="1188">
        <f t="shared" si="24"/>
        <v>-1</v>
      </c>
      <c r="AV66" s="1188">
        <f t="shared" si="24"/>
        <v>-1</v>
      </c>
      <c r="AW66" s="1188">
        <f t="shared" si="24"/>
        <v>-2</v>
      </c>
      <c r="AX66" s="1188">
        <f t="shared" si="24"/>
        <v>1</v>
      </c>
      <c r="AY66" s="1188">
        <f t="shared" si="24"/>
        <v>178</v>
      </c>
      <c r="AZ66" s="1188">
        <f t="shared" si="24"/>
        <v>0.25</v>
      </c>
      <c r="BA66" s="1188">
        <f t="shared" si="24"/>
        <v>-0.25</v>
      </c>
      <c r="BB66" s="1188">
        <f t="shared" si="24"/>
        <v>0</v>
      </c>
      <c r="BC66" s="1188">
        <f t="shared" si="24"/>
        <v>200.25</v>
      </c>
      <c r="BD66" s="1188">
        <f t="shared" si="24"/>
        <v>-1</v>
      </c>
      <c r="BE66" s="1188">
        <f t="shared" si="24"/>
        <v>-1</v>
      </c>
      <c r="BF66" s="1188">
        <f t="shared" si="24"/>
        <v>-1</v>
      </c>
      <c r="BG66" s="1188">
        <f t="shared" si="24"/>
        <v>-2</v>
      </c>
      <c r="BH66" s="1188">
        <f t="shared" si="24"/>
        <v>-1</v>
      </c>
      <c r="BI66" s="1188">
        <f t="shared" si="24"/>
        <v>-2</v>
      </c>
      <c r="BJ66" s="1188">
        <f t="shared" si="24"/>
        <v>-3</v>
      </c>
      <c r="BK66" s="1188">
        <f t="shared" si="24"/>
        <v>2</v>
      </c>
      <c r="BL66" s="1188">
        <f t="shared" si="24"/>
        <v>-0.25</v>
      </c>
      <c r="BM66" s="1188">
        <f t="shared" si="24"/>
        <v>-3</v>
      </c>
      <c r="BN66" s="1188">
        <f t="shared" si="24"/>
        <v>-4</v>
      </c>
      <c r="BO66" s="1188">
        <f t="shared" si="24"/>
        <v>-3</v>
      </c>
      <c r="BP66" s="1188">
        <f t="shared" si="24"/>
        <v>0</v>
      </c>
      <c r="BQ66" s="1188">
        <f t="shared" si="24"/>
        <v>-1</v>
      </c>
      <c r="BR66" s="1188">
        <f t="shared" si="24"/>
        <v>-1</v>
      </c>
      <c r="BS66" s="1188">
        <f t="shared" si="24"/>
        <v>-2</v>
      </c>
      <c r="BT66" s="1188">
        <f t="shared" ref="BT66:BU66" si="25">BT10+BT12+BT64</f>
        <v>1</v>
      </c>
      <c r="BU66" s="1188">
        <f t="shared" si="25"/>
        <v>178</v>
      </c>
    </row>
    <row r="67" spans="1:74" ht="15.75" customHeight="1" x14ac:dyDescent="0.25">
      <c r="A67" s="746"/>
      <c r="B67" s="780"/>
      <c r="C67" s="771"/>
      <c r="D67" s="771"/>
      <c r="E67" s="771"/>
      <c r="F67" s="771"/>
      <c r="G67" s="771"/>
      <c r="H67" s="750"/>
      <c r="I67" s="750"/>
      <c r="J67" s="750"/>
      <c r="K67" s="750"/>
      <c r="L67" s="750"/>
      <c r="M67" s="750"/>
      <c r="N67" s="750"/>
      <c r="O67" s="750"/>
      <c r="P67" s="750"/>
      <c r="Q67" s="750"/>
      <c r="R67" s="750"/>
      <c r="S67" s="750"/>
      <c r="T67" s="750"/>
      <c r="U67" s="750"/>
      <c r="V67" s="750"/>
      <c r="W67" s="750"/>
      <c r="X67" s="750"/>
      <c r="Y67" s="750"/>
      <c r="Z67" s="750"/>
      <c r="AA67" s="750"/>
      <c r="AB67" s="750"/>
      <c r="AC67" s="750"/>
      <c r="AD67" s="750"/>
      <c r="AE67" s="750"/>
      <c r="AF67" s="750"/>
      <c r="AG67" s="750"/>
      <c r="AH67" s="809"/>
      <c r="AI67" s="809"/>
      <c r="AJ67" s="809"/>
      <c r="AK67" s="809"/>
      <c r="AL67" s="809"/>
      <c r="AM67" s="809"/>
      <c r="AN67" s="809"/>
      <c r="AO67" s="809"/>
      <c r="AP67" s="809"/>
      <c r="AQ67" s="809"/>
      <c r="AR67" s="809"/>
      <c r="AS67" s="809"/>
      <c r="AT67" s="809"/>
      <c r="AU67" s="809"/>
      <c r="AV67" s="809"/>
      <c r="AW67" s="809"/>
      <c r="AX67" s="809"/>
      <c r="AY67" s="809"/>
      <c r="AZ67" s="810"/>
      <c r="BA67" s="810"/>
      <c r="BB67" s="810"/>
      <c r="BC67" s="810"/>
      <c r="BD67" s="810"/>
      <c r="BE67" s="810"/>
      <c r="BF67" s="810"/>
      <c r="BG67" s="810"/>
      <c r="BH67" s="810"/>
      <c r="BI67" s="810"/>
      <c r="BJ67" s="810"/>
      <c r="BK67" s="810"/>
      <c r="BL67" s="810"/>
      <c r="BM67" s="810"/>
      <c r="BN67" s="810"/>
      <c r="BO67" s="810"/>
      <c r="BP67" s="810"/>
      <c r="BQ67" s="810"/>
      <c r="BR67" s="810"/>
      <c r="BS67" s="810"/>
      <c r="BT67" s="810"/>
      <c r="BU67" s="810"/>
    </row>
    <row r="68" spans="1:74" ht="13.9" customHeight="1" x14ac:dyDescent="0.25">
      <c r="A68" s="746"/>
      <c r="B68" s="811"/>
      <c r="C68" s="746"/>
      <c r="D68" s="746"/>
      <c r="E68" s="746"/>
      <c r="F68" s="746"/>
      <c r="G68" s="746"/>
      <c r="H68" s="746"/>
      <c r="I68" s="746"/>
      <c r="J68" s="746"/>
      <c r="K68" s="746"/>
      <c r="L68" s="746"/>
      <c r="M68" s="746"/>
      <c r="N68" s="746"/>
      <c r="O68" s="746"/>
      <c r="P68" s="746"/>
      <c r="Q68" s="746"/>
      <c r="R68" s="746"/>
      <c r="S68" s="746"/>
      <c r="T68" s="746"/>
      <c r="U68" s="746"/>
      <c r="V68" s="746"/>
      <c r="W68" s="746"/>
      <c r="X68" s="746"/>
      <c r="Y68" s="746"/>
      <c r="Z68" s="746"/>
      <c r="AA68" s="746"/>
      <c r="AB68" s="746"/>
      <c r="AC68" s="746"/>
      <c r="AD68" s="746"/>
      <c r="AE68" s="746"/>
      <c r="AF68" s="746"/>
      <c r="AG68" s="746"/>
      <c r="AH68" s="746"/>
      <c r="AI68" s="746"/>
      <c r="AJ68" s="746"/>
      <c r="AK68" s="746"/>
      <c r="AL68" s="746"/>
      <c r="AM68" s="746"/>
      <c r="AN68" s="746"/>
      <c r="AO68" s="746"/>
      <c r="AP68" s="746"/>
      <c r="AQ68" s="746"/>
      <c r="AR68" s="746"/>
      <c r="AS68" s="746"/>
      <c r="AT68" s="746"/>
      <c r="AU68" s="746"/>
      <c r="AV68" s="746"/>
      <c r="AW68" s="746"/>
      <c r="AX68" s="746"/>
      <c r="AY68" s="746"/>
      <c r="AZ68" s="746"/>
      <c r="BA68" s="746"/>
      <c r="BB68" s="746"/>
      <c r="BC68" s="746"/>
      <c r="BD68" s="746"/>
      <c r="BE68" s="746"/>
      <c r="BF68" s="746"/>
      <c r="BG68" s="746"/>
      <c r="BH68" s="746"/>
      <c r="BI68" s="746"/>
      <c r="BJ68" s="746"/>
      <c r="BK68" s="746"/>
      <c r="BL68" s="746"/>
      <c r="BM68" s="746"/>
      <c r="BN68" s="746"/>
      <c r="BO68" s="746"/>
      <c r="BP68" s="746"/>
      <c r="BQ68" s="746"/>
      <c r="BR68" s="746"/>
      <c r="BS68" s="746"/>
      <c r="BT68" s="746"/>
      <c r="BU68" s="746"/>
    </row>
  </sheetData>
  <mergeCells count="27">
    <mergeCell ref="P6:AG6"/>
    <mergeCell ref="AH6:BB6"/>
    <mergeCell ref="A1:BU1"/>
    <mergeCell ref="A2:BU2"/>
    <mergeCell ref="A3:BU3"/>
    <mergeCell ref="P5:AD5"/>
    <mergeCell ref="AE5:AG5"/>
    <mergeCell ref="AH5:AY5"/>
    <mergeCell ref="AZ5:BB5"/>
    <mergeCell ref="BC5:BU5"/>
    <mergeCell ref="BC6:BU7"/>
    <mergeCell ref="P7:AD7"/>
    <mergeCell ref="AE7:AG7"/>
    <mergeCell ref="A5:A8"/>
    <mergeCell ref="C5:H5"/>
    <mergeCell ref="I5:J5"/>
    <mergeCell ref="K5:M5"/>
    <mergeCell ref="N5:O5"/>
    <mergeCell ref="B6:B8"/>
    <mergeCell ref="C6:J6"/>
    <mergeCell ref="K6:O6"/>
    <mergeCell ref="N7:O7"/>
    <mergeCell ref="AH7:AY7"/>
    <mergeCell ref="AZ7:BB7"/>
    <mergeCell ref="C7:H7"/>
    <mergeCell ref="I7:J7"/>
    <mergeCell ref="K7:M7"/>
  </mergeCells>
  <pageMargins left="0.70866141732283472" right="0.70866141732283472" top="0.74803149606299213" bottom="0.74803149606299213" header="0.31496062992125984" footer="0.31496062992125984"/>
  <pageSetup paperSize="8" scale="2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21" t="s">
        <v>825</v>
      </c>
      <c r="B1" s="1621"/>
      <c r="C1" s="1621"/>
      <c r="D1" s="1621"/>
      <c r="E1" s="1621"/>
      <c r="F1" s="1621"/>
      <c r="G1" s="1621"/>
      <c r="H1" s="1621"/>
      <c r="I1" s="1621"/>
      <c r="J1" s="1621"/>
      <c r="K1" s="1621"/>
      <c r="L1" s="1621"/>
      <c r="M1" s="1621"/>
      <c r="N1" s="1621"/>
      <c r="O1" s="1621"/>
      <c r="P1" s="1621"/>
      <c r="Q1" s="1621"/>
      <c r="R1" s="1621"/>
      <c r="S1" s="1621"/>
      <c r="T1" s="1621"/>
    </row>
    <row r="2" spans="1:21" ht="15.75" customHeight="1" x14ac:dyDescent="0.25">
      <c r="A2" s="1622" t="s">
        <v>51</v>
      </c>
      <c r="B2" s="1622"/>
      <c r="C2" s="1622"/>
      <c r="D2" s="1622"/>
      <c r="E2" s="1622"/>
      <c r="F2" s="1622"/>
      <c r="G2" s="1622"/>
      <c r="H2" s="1622"/>
      <c r="I2" s="1622"/>
      <c r="J2" s="1622"/>
      <c r="K2" s="1622"/>
      <c r="L2" s="1622"/>
      <c r="M2" s="1622"/>
      <c r="N2" s="1622"/>
      <c r="O2" s="1622"/>
      <c r="P2" s="1622"/>
      <c r="Q2" s="1622"/>
      <c r="R2" s="1622"/>
      <c r="S2" s="1622"/>
      <c r="T2" s="1622"/>
    </row>
    <row r="3" spans="1:21" ht="15.75" customHeight="1" x14ac:dyDescent="0.25">
      <c r="A3" s="1622" t="s">
        <v>790</v>
      </c>
      <c r="B3" s="1622"/>
      <c r="C3" s="1622"/>
      <c r="D3" s="1622"/>
      <c r="E3" s="1622"/>
      <c r="F3" s="1622"/>
      <c r="G3" s="1622"/>
      <c r="H3" s="1622"/>
      <c r="I3" s="1622"/>
      <c r="J3" s="1622"/>
      <c r="K3" s="1622"/>
      <c r="L3" s="1622"/>
      <c r="M3" s="1622"/>
      <c r="N3" s="1622"/>
      <c r="O3" s="1622"/>
      <c r="P3" s="1622"/>
      <c r="Q3" s="1622"/>
      <c r="R3" s="1622"/>
      <c r="S3" s="1622"/>
      <c r="T3" s="1622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20" t="s">
        <v>67</v>
      </c>
      <c r="B5" s="35" t="s">
        <v>54</v>
      </c>
      <c r="C5" s="1608" t="s">
        <v>55</v>
      </c>
      <c r="D5" s="1608"/>
      <c r="E5" s="1608" t="s">
        <v>56</v>
      </c>
      <c r="F5" s="1608"/>
      <c r="G5" s="1608" t="s">
        <v>57</v>
      </c>
      <c r="H5" s="1608"/>
      <c r="I5" s="1609" t="s">
        <v>411</v>
      </c>
      <c r="J5" s="1609"/>
      <c r="K5" s="1608" t="s">
        <v>412</v>
      </c>
      <c r="L5" s="1608"/>
      <c r="M5" s="1608" t="s">
        <v>413</v>
      </c>
      <c r="N5" s="1609"/>
      <c r="O5" s="1614" t="s">
        <v>514</v>
      </c>
      <c r="P5" s="1614"/>
      <c r="Q5" s="1608" t="s">
        <v>521</v>
      </c>
      <c r="R5" s="1608"/>
      <c r="S5" s="1608" t="s">
        <v>522</v>
      </c>
      <c r="T5" s="1608"/>
    </row>
    <row r="6" spans="1:21" s="4" customFormat="1" ht="30.75" customHeight="1" x14ac:dyDescent="0.2">
      <c r="A6" s="1620"/>
      <c r="B6" s="1586" t="s">
        <v>577</v>
      </c>
      <c r="C6" s="1610" t="s">
        <v>578</v>
      </c>
      <c r="D6" s="1610"/>
      <c r="E6" s="1610"/>
      <c r="F6" s="1610"/>
      <c r="G6" s="1610" t="s">
        <v>579</v>
      </c>
      <c r="H6" s="1610"/>
      <c r="I6" s="1610"/>
      <c r="J6" s="1610"/>
      <c r="K6" s="1611" t="s">
        <v>580</v>
      </c>
      <c r="L6" s="1611"/>
      <c r="M6" s="1611"/>
      <c r="N6" s="1611"/>
      <c r="O6" s="1611" t="s">
        <v>463</v>
      </c>
      <c r="P6" s="1611"/>
      <c r="Q6" s="1611"/>
      <c r="R6" s="1611"/>
      <c r="S6" s="1616" t="s">
        <v>581</v>
      </c>
      <c r="T6" s="1616"/>
    </row>
    <row r="7" spans="1:21" s="4" customFormat="1" ht="40.5" customHeight="1" x14ac:dyDescent="0.2">
      <c r="A7" s="1620"/>
      <c r="B7" s="1586"/>
      <c r="C7" s="1607" t="s">
        <v>582</v>
      </c>
      <c r="D7" s="1607"/>
      <c r="E7" s="1441" t="s">
        <v>583</v>
      </c>
      <c r="F7" s="1441"/>
      <c r="G7" s="1607" t="s">
        <v>584</v>
      </c>
      <c r="H7" s="1607"/>
      <c r="I7" s="1607" t="s">
        <v>583</v>
      </c>
      <c r="J7" s="1607"/>
      <c r="K7" s="1606" t="s">
        <v>584</v>
      </c>
      <c r="L7" s="1606"/>
      <c r="M7" s="1607" t="s">
        <v>583</v>
      </c>
      <c r="N7" s="1619"/>
      <c r="O7" s="1606" t="s">
        <v>584</v>
      </c>
      <c r="P7" s="1606"/>
      <c r="Q7" s="1606" t="s">
        <v>585</v>
      </c>
      <c r="R7" s="1606"/>
      <c r="S7" s="1616"/>
      <c r="T7" s="1616"/>
    </row>
    <row r="8" spans="1:21" s="4" customFormat="1" ht="27" customHeight="1" x14ac:dyDescent="0.2">
      <c r="A8" s="1620"/>
      <c r="B8" s="1586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3" t="s">
        <v>420</v>
      </c>
      <c r="B10" s="734" t="s">
        <v>797</v>
      </c>
      <c r="C10" s="735">
        <v>6</v>
      </c>
      <c r="D10" s="735">
        <f>C10</f>
        <v>6</v>
      </c>
      <c r="E10" s="735"/>
      <c r="F10" s="735">
        <f>+E10</f>
        <v>0</v>
      </c>
      <c r="G10" s="736">
        <v>2</v>
      </c>
      <c r="H10" s="736" t="s">
        <v>586</v>
      </c>
      <c r="I10" s="736"/>
      <c r="J10" s="736"/>
      <c r="K10" s="736" t="s">
        <v>485</v>
      </c>
      <c r="L10" s="736" t="s">
        <v>485</v>
      </c>
      <c r="M10" s="736" t="s">
        <v>485</v>
      </c>
      <c r="N10" s="736" t="s">
        <v>485</v>
      </c>
      <c r="O10" s="735">
        <f>C10+G10</f>
        <v>8</v>
      </c>
      <c r="P10" s="735">
        <f>D10+H10</f>
        <v>8</v>
      </c>
      <c r="Q10" s="735">
        <v>0</v>
      </c>
      <c r="R10" s="735">
        <f>Q10</f>
        <v>0</v>
      </c>
      <c r="S10" s="737">
        <f>C10+E10/2+I10/2+M10/2+G10+K10</f>
        <v>8</v>
      </c>
      <c r="T10" s="737">
        <f>S10</f>
        <v>8</v>
      </c>
    </row>
    <row r="11" spans="1:21" s="4" customFormat="1" ht="13.9" customHeight="1" x14ac:dyDescent="0.25">
      <c r="A11" s="733"/>
      <c r="B11" s="738"/>
      <c r="C11" s="739"/>
      <c r="D11" s="740"/>
      <c r="E11" s="740"/>
      <c r="F11" s="740"/>
      <c r="G11" s="740"/>
      <c r="H11" s="740"/>
      <c r="I11" s="740"/>
      <c r="J11" s="740"/>
      <c r="K11" s="740"/>
      <c r="L11" s="740"/>
      <c r="M11" s="740"/>
      <c r="N11" s="740"/>
      <c r="O11" s="740"/>
      <c r="P11" s="740"/>
      <c r="Q11" s="740"/>
      <c r="R11" s="740"/>
      <c r="S11" s="740"/>
      <c r="T11" s="737"/>
    </row>
    <row r="12" spans="1:21" s="15" customFormat="1" ht="14.45" customHeight="1" x14ac:dyDescent="0.25">
      <c r="A12" s="741" t="s">
        <v>428</v>
      </c>
      <c r="B12" s="813" t="s">
        <v>587</v>
      </c>
      <c r="C12" s="814">
        <v>3</v>
      </c>
      <c r="D12" s="815">
        <f>C12</f>
        <v>3</v>
      </c>
      <c r="E12" s="815"/>
      <c r="F12" s="815"/>
      <c r="G12" s="815">
        <v>37</v>
      </c>
      <c r="H12" s="815">
        <f>G12</f>
        <v>37</v>
      </c>
      <c r="I12" s="815"/>
      <c r="J12" s="815"/>
      <c r="K12" s="815">
        <v>0</v>
      </c>
      <c r="L12" s="815">
        <v>0</v>
      </c>
      <c r="M12" s="815">
        <v>0</v>
      </c>
      <c r="N12" s="815">
        <v>0</v>
      </c>
      <c r="O12" s="815">
        <f>C12+G12+K12</f>
        <v>40</v>
      </c>
      <c r="P12" s="815">
        <f>SUM(O12:O12)</f>
        <v>40</v>
      </c>
      <c r="Q12" s="815">
        <v>0</v>
      </c>
      <c r="R12" s="815">
        <v>0</v>
      </c>
      <c r="S12" s="816">
        <f>O12</f>
        <v>40</v>
      </c>
      <c r="T12" s="836">
        <f t="shared" ref="T12" si="0">S12</f>
        <v>40</v>
      </c>
    </row>
    <row r="13" spans="1:21" s="15" customFormat="1" ht="14.45" customHeight="1" x14ac:dyDescent="0.25">
      <c r="A13" s="741"/>
      <c r="B13" s="746"/>
      <c r="C13" s="746"/>
      <c r="D13" s="746"/>
      <c r="E13" s="746"/>
      <c r="F13" s="746"/>
      <c r="G13" s="746"/>
      <c r="H13" s="746"/>
      <c r="I13" s="746"/>
      <c r="J13" s="746"/>
      <c r="K13" s="746"/>
      <c r="L13" s="746"/>
      <c r="M13" s="746"/>
      <c r="N13" s="746"/>
      <c r="O13" s="746"/>
      <c r="P13" s="746"/>
      <c r="Q13" s="746"/>
      <c r="R13" s="746"/>
      <c r="S13" s="746"/>
      <c r="T13" s="746"/>
    </row>
    <row r="14" spans="1:21" ht="15.75" customHeight="1" x14ac:dyDescent="0.25">
      <c r="A14" s="741"/>
      <c r="B14" s="747"/>
      <c r="C14" s="748"/>
      <c r="D14" s="749"/>
      <c r="E14" s="749"/>
      <c r="F14" s="749"/>
      <c r="G14" s="749"/>
      <c r="H14" s="750"/>
      <c r="I14" s="750"/>
      <c r="J14" s="750"/>
      <c r="K14" s="750"/>
      <c r="L14" s="750"/>
      <c r="M14" s="750"/>
      <c r="N14" s="750"/>
      <c r="O14" s="750"/>
      <c r="P14" s="751"/>
      <c r="Q14" s="751"/>
      <c r="R14" s="751"/>
      <c r="S14" s="751"/>
      <c r="T14" s="751"/>
    </row>
    <row r="15" spans="1:21" s="15" customFormat="1" ht="14.45" customHeight="1" x14ac:dyDescent="0.25">
      <c r="A15" s="838" t="s">
        <v>429</v>
      </c>
      <c r="B15" s="825" t="s">
        <v>588</v>
      </c>
      <c r="C15" s="826"/>
      <c r="D15" s="827"/>
      <c r="E15" s="827"/>
      <c r="F15" s="827"/>
      <c r="G15" s="827"/>
      <c r="H15" s="839"/>
      <c r="I15" s="839"/>
      <c r="J15" s="839"/>
      <c r="K15" s="839"/>
      <c r="L15" s="839"/>
      <c r="M15" s="839"/>
      <c r="N15" s="839"/>
      <c r="O15" s="839"/>
      <c r="P15" s="840"/>
      <c r="Q15" s="840"/>
      <c r="R15" s="840"/>
      <c r="S15" s="840"/>
      <c r="T15" s="840"/>
    </row>
    <row r="16" spans="1:21" s="15" customFormat="1" ht="14.45" customHeight="1" x14ac:dyDescent="0.25">
      <c r="A16" s="838" t="s">
        <v>430</v>
      </c>
      <c r="B16" s="829" t="s">
        <v>907</v>
      </c>
      <c r="C16" s="837"/>
      <c r="D16" s="831"/>
      <c r="E16" s="831"/>
      <c r="F16" s="831"/>
      <c r="G16" s="831"/>
      <c r="H16" s="831"/>
      <c r="I16" s="831"/>
      <c r="J16" s="831"/>
      <c r="K16" s="831">
        <v>22.5</v>
      </c>
      <c r="L16" s="815">
        <f>K16</f>
        <v>22.5</v>
      </c>
      <c r="M16" s="831"/>
      <c r="N16" s="831"/>
      <c r="O16" s="815">
        <f t="shared" ref="O16:P20" si="1">C16+G16+K16</f>
        <v>22.5</v>
      </c>
      <c r="P16" s="815">
        <f t="shared" si="1"/>
        <v>22.5</v>
      </c>
      <c r="Q16" s="815"/>
      <c r="R16" s="815"/>
      <c r="S16" s="815">
        <f t="shared" ref="S16:T19" si="2">O16+Q16/2</f>
        <v>22.5</v>
      </c>
      <c r="T16" s="815">
        <f t="shared" si="2"/>
        <v>22.5</v>
      </c>
      <c r="U16" s="539"/>
    </row>
    <row r="17" spans="1:23" s="15" customFormat="1" ht="14.45" customHeight="1" x14ac:dyDescent="0.25">
      <c r="A17" s="838" t="s">
        <v>431</v>
      </c>
      <c r="B17" s="829" t="s">
        <v>909</v>
      </c>
      <c r="C17" s="830"/>
      <c r="D17" s="831"/>
      <c r="E17" s="831"/>
      <c r="F17" s="831"/>
      <c r="G17" s="831"/>
      <c r="H17" s="831"/>
      <c r="I17" s="831"/>
      <c r="J17" s="831"/>
      <c r="K17" s="831">
        <v>26</v>
      </c>
      <c r="L17" s="815">
        <f>K17</f>
        <v>26</v>
      </c>
      <c r="M17" s="831"/>
      <c r="N17" s="831"/>
      <c r="O17" s="815">
        <f t="shared" si="1"/>
        <v>26</v>
      </c>
      <c r="P17" s="815">
        <f t="shared" si="1"/>
        <v>26</v>
      </c>
      <c r="Q17" s="815"/>
      <c r="R17" s="815"/>
      <c r="S17" s="815">
        <f t="shared" si="2"/>
        <v>26</v>
      </c>
      <c r="T17" s="815">
        <f t="shared" si="2"/>
        <v>26</v>
      </c>
    </row>
    <row r="18" spans="1:23" s="15" customFormat="1" ht="14.45" customHeight="1" x14ac:dyDescent="0.25">
      <c r="A18" s="838" t="s">
        <v>432</v>
      </c>
      <c r="B18" s="829" t="s">
        <v>695</v>
      </c>
      <c r="C18" s="830"/>
      <c r="D18" s="831"/>
      <c r="E18" s="831"/>
      <c r="F18" s="831"/>
      <c r="G18" s="831"/>
      <c r="H18" s="831"/>
      <c r="I18" s="831"/>
      <c r="J18" s="831"/>
      <c r="K18" s="831">
        <v>9</v>
      </c>
      <c r="L18" s="815">
        <f>K18</f>
        <v>9</v>
      </c>
      <c r="M18" s="831"/>
      <c r="N18" s="831"/>
      <c r="O18" s="815">
        <f t="shared" si="1"/>
        <v>9</v>
      </c>
      <c r="P18" s="815">
        <f t="shared" si="1"/>
        <v>9</v>
      </c>
      <c r="Q18" s="815"/>
      <c r="R18" s="815"/>
      <c r="S18" s="815">
        <f t="shared" si="2"/>
        <v>9</v>
      </c>
      <c r="T18" s="815">
        <f t="shared" si="2"/>
        <v>9</v>
      </c>
    </row>
    <row r="19" spans="1:23" s="15" customFormat="1" ht="14.45" customHeight="1" x14ac:dyDescent="0.25">
      <c r="A19" s="838" t="s">
        <v>433</v>
      </c>
      <c r="B19" s="829" t="s">
        <v>908</v>
      </c>
      <c r="C19" s="830"/>
      <c r="D19" s="831"/>
      <c r="E19" s="831"/>
      <c r="F19" s="831"/>
      <c r="G19" s="831"/>
      <c r="H19" s="831"/>
      <c r="I19" s="831"/>
      <c r="J19" s="831"/>
      <c r="K19" s="831">
        <v>11</v>
      </c>
      <c r="L19" s="815">
        <f>K19</f>
        <v>11</v>
      </c>
      <c r="M19" s="831"/>
      <c r="N19" s="831"/>
      <c r="O19" s="815">
        <f t="shared" si="1"/>
        <v>11</v>
      </c>
      <c r="P19" s="815">
        <f t="shared" si="1"/>
        <v>11</v>
      </c>
      <c r="Q19" s="815"/>
      <c r="R19" s="815"/>
      <c r="S19" s="815">
        <f t="shared" si="2"/>
        <v>11</v>
      </c>
      <c r="T19" s="815">
        <f t="shared" si="2"/>
        <v>11</v>
      </c>
    </row>
    <row r="20" spans="1:23" s="15" customFormat="1" ht="14.45" customHeight="1" x14ac:dyDescent="0.25">
      <c r="A20" s="838" t="s">
        <v>465</v>
      </c>
      <c r="B20" s="829" t="s">
        <v>910</v>
      </c>
      <c r="C20" s="830"/>
      <c r="D20" s="831"/>
      <c r="E20" s="831"/>
      <c r="F20" s="831"/>
      <c r="G20" s="831"/>
      <c r="H20" s="831"/>
      <c r="I20" s="831"/>
      <c r="J20" s="831"/>
      <c r="K20" s="831">
        <v>7</v>
      </c>
      <c r="L20" s="815">
        <f>K20</f>
        <v>7</v>
      </c>
      <c r="M20" s="831"/>
      <c r="N20" s="831"/>
      <c r="O20" s="815">
        <f t="shared" si="1"/>
        <v>7</v>
      </c>
      <c r="P20" s="815">
        <f t="shared" si="1"/>
        <v>7</v>
      </c>
      <c r="Q20" s="815"/>
      <c r="R20" s="815"/>
      <c r="S20" s="815">
        <v>3</v>
      </c>
      <c r="T20" s="815">
        <f>P20+R20/2</f>
        <v>7</v>
      </c>
    </row>
    <row r="21" spans="1:23" s="15" customFormat="1" ht="14.45" customHeight="1" x14ac:dyDescent="0.25">
      <c r="A21" s="838" t="s">
        <v>467</v>
      </c>
      <c r="B21" s="813" t="s">
        <v>589</v>
      </c>
      <c r="C21" s="814"/>
      <c r="D21" s="834"/>
      <c r="E21" s="834"/>
      <c r="F21" s="834"/>
      <c r="G21" s="834"/>
      <c r="H21" s="831"/>
      <c r="I21" s="831"/>
      <c r="J21" s="831"/>
      <c r="K21" s="815">
        <f>SUM(K16:K20)</f>
        <v>75.5</v>
      </c>
      <c r="L21" s="815">
        <f>SUM(L16:L20)</f>
        <v>75.5</v>
      </c>
      <c r="M21" s="815">
        <v>0</v>
      </c>
      <c r="N21" s="815">
        <v>0</v>
      </c>
      <c r="O21" s="815">
        <f>C21+G21+K21</f>
        <v>75.5</v>
      </c>
      <c r="P21" s="815">
        <f>SUM(P16:P20)</f>
        <v>75.5</v>
      </c>
      <c r="Q21" s="815">
        <v>0</v>
      </c>
      <c r="R21" s="815">
        <v>0</v>
      </c>
      <c r="S21" s="835">
        <f>O21+Q21/2</f>
        <v>75.5</v>
      </c>
      <c r="T21" s="815">
        <f>SUM(T16:T20)</f>
        <v>75.5</v>
      </c>
      <c r="U21" s="455"/>
    </row>
    <row r="22" spans="1:23" s="15" customFormat="1" ht="13.5" customHeight="1" x14ac:dyDescent="0.25">
      <c r="A22" s="741"/>
      <c r="B22" s="761"/>
      <c r="C22" s="762"/>
      <c r="D22" s="763"/>
      <c r="E22" s="763"/>
      <c r="F22" s="763"/>
      <c r="G22" s="763"/>
      <c r="H22" s="764"/>
      <c r="I22" s="764"/>
      <c r="J22" s="764"/>
      <c r="K22" s="764"/>
      <c r="L22" s="764"/>
      <c r="M22" s="764"/>
      <c r="N22" s="764"/>
      <c r="O22" s="764"/>
      <c r="P22" s="764"/>
      <c r="Q22" s="764"/>
      <c r="R22" s="764"/>
      <c r="S22" s="764"/>
      <c r="T22" s="764"/>
    </row>
    <row r="23" spans="1:23" ht="12.75" customHeight="1" x14ac:dyDescent="0.25">
      <c r="A23" s="741"/>
      <c r="B23" s="747"/>
      <c r="C23" s="748"/>
      <c r="D23" s="749"/>
      <c r="E23" s="749"/>
      <c r="F23" s="749"/>
      <c r="G23" s="749"/>
      <c r="H23" s="765"/>
      <c r="I23" s="765"/>
      <c r="J23" s="765"/>
      <c r="K23" s="765"/>
      <c r="L23" s="750"/>
      <c r="M23" s="750"/>
      <c r="N23" s="750"/>
      <c r="O23" s="750"/>
      <c r="P23" s="750"/>
      <c r="Q23" s="750"/>
      <c r="R23" s="750"/>
      <c r="S23" s="750"/>
      <c r="T23" s="750"/>
    </row>
    <row r="24" spans="1:23" s="15" customFormat="1" ht="27" customHeight="1" x14ac:dyDescent="0.25">
      <c r="A24" s="741" t="s">
        <v>468</v>
      </c>
      <c r="B24" s="825" t="s">
        <v>911</v>
      </c>
      <c r="C24" s="826"/>
      <c r="D24" s="827"/>
      <c r="E24" s="827"/>
      <c r="F24" s="827"/>
      <c r="G24" s="827"/>
      <c r="H24" s="827"/>
      <c r="I24" s="827"/>
      <c r="J24" s="827"/>
      <c r="K24" s="827"/>
      <c r="L24" s="827"/>
      <c r="M24" s="827"/>
      <c r="N24" s="827"/>
      <c r="O24" s="828"/>
      <c r="P24" s="828"/>
      <c r="Q24" s="828"/>
      <c r="R24" s="828"/>
      <c r="S24" s="828"/>
      <c r="T24" s="827"/>
    </row>
    <row r="25" spans="1:23" s="15" customFormat="1" ht="27.75" customHeight="1" x14ac:dyDescent="0.25">
      <c r="A25" s="741" t="s">
        <v>469</v>
      </c>
      <c r="B25" s="829" t="s">
        <v>807</v>
      </c>
      <c r="C25" s="830"/>
      <c r="D25" s="831"/>
      <c r="E25" s="831"/>
      <c r="F25" s="831"/>
      <c r="G25" s="831"/>
      <c r="H25" s="815"/>
      <c r="I25" s="815"/>
      <c r="J25" s="815"/>
      <c r="K25" s="831">
        <v>8</v>
      </c>
      <c r="L25" s="815">
        <f>K25</f>
        <v>8</v>
      </c>
      <c r="M25" s="831"/>
      <c r="N25" s="831"/>
      <c r="O25" s="815">
        <f>C25+G25+K25</f>
        <v>8</v>
      </c>
      <c r="P25" s="815">
        <f>D25+H25+L25</f>
        <v>8</v>
      </c>
      <c r="Q25" s="815"/>
      <c r="R25" s="815"/>
      <c r="S25" s="815">
        <f t="shared" ref="S25:S36" si="3">C25+G25+K25+M25/2</f>
        <v>8</v>
      </c>
      <c r="T25" s="815">
        <f t="shared" ref="T25:T36" si="4">D25+H25+L25+N25/2</f>
        <v>8</v>
      </c>
      <c r="U25" s="22"/>
    </row>
    <row r="26" spans="1:23" s="15" customFormat="1" ht="14.45" customHeight="1" x14ac:dyDescent="0.25">
      <c r="A26" s="741" t="s">
        <v>470</v>
      </c>
      <c r="B26" s="829" t="s">
        <v>590</v>
      </c>
      <c r="C26" s="830"/>
      <c r="D26" s="831"/>
      <c r="E26" s="831"/>
      <c r="F26" s="831"/>
      <c r="G26" s="831"/>
      <c r="H26" s="831"/>
      <c r="I26" s="831"/>
      <c r="J26" s="831"/>
      <c r="K26" s="831">
        <v>1</v>
      </c>
      <c r="L26" s="815">
        <f t="shared" ref="L26:L60" si="5">K26</f>
        <v>1</v>
      </c>
      <c r="M26" s="831"/>
      <c r="N26" s="831"/>
      <c r="O26" s="815">
        <f>C26+G26+K26</f>
        <v>1</v>
      </c>
      <c r="P26" s="815">
        <f t="shared" ref="P26:P36" si="6">D26+H26+L26</f>
        <v>1</v>
      </c>
      <c r="Q26" s="815"/>
      <c r="R26" s="815"/>
      <c r="S26" s="815">
        <f t="shared" si="3"/>
        <v>1</v>
      </c>
      <c r="T26" s="815">
        <f t="shared" si="4"/>
        <v>1</v>
      </c>
      <c r="U26" s="22"/>
    </row>
    <row r="27" spans="1:23" s="15" customFormat="1" ht="14.25" customHeight="1" x14ac:dyDescent="0.25">
      <c r="A27" s="741" t="s">
        <v>471</v>
      </c>
      <c r="B27" s="829" t="s">
        <v>801</v>
      </c>
      <c r="C27" s="830"/>
      <c r="D27" s="831"/>
      <c r="E27" s="831"/>
      <c r="F27" s="831"/>
      <c r="G27" s="831"/>
      <c r="H27" s="831"/>
      <c r="I27" s="831"/>
      <c r="J27" s="831"/>
      <c r="K27" s="831">
        <v>31</v>
      </c>
      <c r="L27" s="815">
        <f t="shared" si="5"/>
        <v>31</v>
      </c>
      <c r="M27" s="831"/>
      <c r="N27" s="831"/>
      <c r="O27" s="815">
        <v>31</v>
      </c>
      <c r="P27" s="815">
        <f t="shared" si="6"/>
        <v>31</v>
      </c>
      <c r="Q27" s="815"/>
      <c r="R27" s="815"/>
      <c r="S27" s="815">
        <f t="shared" si="3"/>
        <v>31</v>
      </c>
      <c r="T27" s="815">
        <f t="shared" si="4"/>
        <v>31</v>
      </c>
      <c r="U27" s="22"/>
    </row>
    <row r="28" spans="1:23" s="15" customFormat="1" ht="29.25" customHeight="1" x14ac:dyDescent="0.25">
      <c r="A28" s="741" t="s">
        <v>472</v>
      </c>
      <c r="B28" s="829" t="s">
        <v>802</v>
      </c>
      <c r="C28" s="830"/>
      <c r="D28" s="831"/>
      <c r="E28" s="831"/>
      <c r="F28" s="831"/>
      <c r="G28" s="831"/>
      <c r="H28" s="831"/>
      <c r="I28" s="831"/>
      <c r="J28" s="831"/>
      <c r="K28" s="832">
        <v>2</v>
      </c>
      <c r="L28" s="815">
        <f t="shared" si="5"/>
        <v>2</v>
      </c>
      <c r="M28" s="832"/>
      <c r="N28" s="832"/>
      <c r="O28" s="833">
        <f>C28+G28+K28</f>
        <v>2</v>
      </c>
      <c r="P28" s="815">
        <f t="shared" si="6"/>
        <v>2</v>
      </c>
      <c r="Q28" s="833"/>
      <c r="R28" s="833"/>
      <c r="S28" s="833">
        <f t="shared" si="3"/>
        <v>2</v>
      </c>
      <c r="T28" s="815">
        <f t="shared" si="4"/>
        <v>2</v>
      </c>
      <c r="U28" s="22"/>
    </row>
    <row r="29" spans="1:23" s="15" customFormat="1" ht="14.45" customHeight="1" x14ac:dyDescent="0.25">
      <c r="A29" s="741" t="s">
        <v>473</v>
      </c>
      <c r="B29" s="829" t="s">
        <v>605</v>
      </c>
      <c r="C29" s="830"/>
      <c r="D29" s="831"/>
      <c r="E29" s="831"/>
      <c r="F29" s="831"/>
      <c r="G29" s="831"/>
      <c r="H29" s="831"/>
      <c r="I29" s="831"/>
      <c r="J29" s="831"/>
      <c r="K29" s="831">
        <v>2</v>
      </c>
      <c r="L29" s="815">
        <f t="shared" si="5"/>
        <v>2</v>
      </c>
      <c r="M29" s="831"/>
      <c r="N29" s="831"/>
      <c r="O29" s="815">
        <f>C29+G29+K29</f>
        <v>2</v>
      </c>
      <c r="P29" s="815">
        <f t="shared" si="6"/>
        <v>2</v>
      </c>
      <c r="Q29" s="815"/>
      <c r="R29" s="815"/>
      <c r="S29" s="815">
        <f t="shared" si="3"/>
        <v>2</v>
      </c>
      <c r="T29" s="815">
        <f t="shared" si="4"/>
        <v>2</v>
      </c>
      <c r="U29" s="22"/>
    </row>
    <row r="30" spans="1:23" s="15" customFormat="1" ht="14.45" customHeight="1" x14ac:dyDescent="0.25">
      <c r="A30" s="741" t="s">
        <v>474</v>
      </c>
      <c r="B30" s="829" t="s">
        <v>591</v>
      </c>
      <c r="C30" s="830"/>
      <c r="D30" s="831"/>
      <c r="E30" s="831"/>
      <c r="F30" s="831"/>
      <c r="G30" s="831"/>
      <c r="H30" s="831"/>
      <c r="I30" s="831"/>
      <c r="J30" s="831"/>
      <c r="K30" s="831">
        <v>3</v>
      </c>
      <c r="L30" s="815">
        <f t="shared" si="5"/>
        <v>3</v>
      </c>
      <c r="M30" s="831"/>
      <c r="N30" s="831"/>
      <c r="O30" s="815">
        <v>3</v>
      </c>
      <c r="P30" s="815">
        <f t="shared" si="6"/>
        <v>3</v>
      </c>
      <c r="Q30" s="815"/>
      <c r="R30" s="815"/>
      <c r="S30" s="815">
        <f t="shared" si="3"/>
        <v>3</v>
      </c>
      <c r="T30" s="815">
        <f t="shared" si="4"/>
        <v>3</v>
      </c>
      <c r="U30" s="22"/>
      <c r="W30" s="344"/>
    </row>
    <row r="31" spans="1:23" s="15" customFormat="1" ht="14.45" customHeight="1" x14ac:dyDescent="0.25">
      <c r="A31" s="741" t="s">
        <v>475</v>
      </c>
      <c r="B31" s="829" t="s">
        <v>592</v>
      </c>
      <c r="C31" s="830"/>
      <c r="D31" s="831"/>
      <c r="E31" s="831"/>
      <c r="F31" s="831"/>
      <c r="G31" s="831"/>
      <c r="H31" s="831"/>
      <c r="I31" s="831"/>
      <c r="J31" s="831"/>
      <c r="K31" s="831">
        <v>5</v>
      </c>
      <c r="L31" s="815">
        <f t="shared" si="5"/>
        <v>5</v>
      </c>
      <c r="M31" s="831"/>
      <c r="N31" s="831"/>
      <c r="O31" s="815">
        <f>K31+M31</f>
        <v>5</v>
      </c>
      <c r="P31" s="815">
        <f t="shared" si="6"/>
        <v>5</v>
      </c>
      <c r="Q31" s="815"/>
      <c r="R31" s="815"/>
      <c r="S31" s="815">
        <f t="shared" si="3"/>
        <v>5</v>
      </c>
      <c r="T31" s="815">
        <f t="shared" si="4"/>
        <v>5</v>
      </c>
      <c r="U31" s="22"/>
    </row>
    <row r="32" spans="1:23" s="15" customFormat="1" ht="29.25" customHeight="1" x14ac:dyDescent="0.25">
      <c r="A32" s="741" t="s">
        <v>476</v>
      </c>
      <c r="B32" s="829" t="s">
        <v>806</v>
      </c>
      <c r="C32" s="830"/>
      <c r="D32" s="831"/>
      <c r="E32" s="831"/>
      <c r="F32" s="831"/>
      <c r="G32" s="831"/>
      <c r="H32" s="831"/>
      <c r="I32" s="831"/>
      <c r="J32" s="831"/>
      <c r="K32" s="831">
        <v>5</v>
      </c>
      <c r="L32" s="815">
        <f t="shared" si="5"/>
        <v>5</v>
      </c>
      <c r="M32" s="831"/>
      <c r="N32" s="831"/>
      <c r="O32" s="815">
        <v>5</v>
      </c>
      <c r="P32" s="815">
        <f t="shared" si="6"/>
        <v>5</v>
      </c>
      <c r="Q32" s="815"/>
      <c r="R32" s="815"/>
      <c r="S32" s="815">
        <f t="shared" si="3"/>
        <v>5</v>
      </c>
      <c r="T32" s="815">
        <f t="shared" si="4"/>
        <v>5</v>
      </c>
    </row>
    <row r="33" spans="1:21" s="15" customFormat="1" ht="42.75" customHeight="1" x14ac:dyDescent="0.25">
      <c r="A33" s="741" t="s">
        <v>478</v>
      </c>
      <c r="B33" s="829" t="s">
        <v>804</v>
      </c>
      <c r="C33" s="830"/>
      <c r="D33" s="831"/>
      <c r="E33" s="831"/>
      <c r="F33" s="831"/>
      <c r="G33" s="831"/>
      <c r="H33" s="831"/>
      <c r="I33" s="831"/>
      <c r="J33" s="831"/>
      <c r="K33" s="831">
        <v>5</v>
      </c>
      <c r="L33" s="815">
        <f t="shared" si="5"/>
        <v>5</v>
      </c>
      <c r="M33" s="831"/>
      <c r="N33" s="831"/>
      <c r="O33" s="815">
        <v>5</v>
      </c>
      <c r="P33" s="815">
        <f t="shared" si="6"/>
        <v>5</v>
      </c>
      <c r="Q33" s="815"/>
      <c r="R33" s="815"/>
      <c r="S33" s="815">
        <f t="shared" si="3"/>
        <v>5</v>
      </c>
      <c r="T33" s="815">
        <f t="shared" si="4"/>
        <v>5</v>
      </c>
    </row>
    <row r="34" spans="1:21" s="15" customFormat="1" ht="14.25" customHeight="1" x14ac:dyDescent="0.25">
      <c r="A34" s="741" t="s">
        <v>479</v>
      </c>
      <c r="B34" s="829" t="s">
        <v>803</v>
      </c>
      <c r="C34" s="830"/>
      <c r="D34" s="831"/>
      <c r="E34" s="831"/>
      <c r="F34" s="831"/>
      <c r="G34" s="831"/>
      <c r="H34" s="831"/>
      <c r="I34" s="831"/>
      <c r="J34" s="831"/>
      <c r="K34" s="831">
        <v>3</v>
      </c>
      <c r="L34" s="815">
        <f t="shared" si="5"/>
        <v>3</v>
      </c>
      <c r="M34" s="831"/>
      <c r="N34" s="831"/>
      <c r="O34" s="815">
        <v>3</v>
      </c>
      <c r="P34" s="815">
        <f t="shared" si="6"/>
        <v>3</v>
      </c>
      <c r="Q34" s="815"/>
      <c r="R34" s="815"/>
      <c r="S34" s="815">
        <f t="shared" si="3"/>
        <v>3</v>
      </c>
      <c r="T34" s="815">
        <f t="shared" si="4"/>
        <v>3</v>
      </c>
    </row>
    <row r="35" spans="1:21" s="15" customFormat="1" ht="27.75" customHeight="1" x14ac:dyDescent="0.25">
      <c r="A35" s="741" t="s">
        <v>488</v>
      </c>
      <c r="B35" s="829" t="s">
        <v>805</v>
      </c>
      <c r="C35" s="830"/>
      <c r="D35" s="831"/>
      <c r="E35" s="831"/>
      <c r="F35" s="831"/>
      <c r="G35" s="831"/>
      <c r="H35" s="831"/>
      <c r="I35" s="831"/>
      <c r="J35" s="831"/>
      <c r="K35" s="831">
        <v>1</v>
      </c>
      <c r="L35" s="815">
        <f t="shared" si="5"/>
        <v>1</v>
      </c>
      <c r="M35" s="831"/>
      <c r="N35" s="831"/>
      <c r="O35" s="815">
        <f>K35</f>
        <v>1</v>
      </c>
      <c r="P35" s="815">
        <f t="shared" si="6"/>
        <v>1</v>
      </c>
      <c r="Q35" s="815"/>
      <c r="R35" s="815"/>
      <c r="S35" s="815">
        <f t="shared" si="3"/>
        <v>1</v>
      </c>
      <c r="T35" s="815">
        <f t="shared" si="4"/>
        <v>1</v>
      </c>
    </row>
    <row r="36" spans="1:21" s="15" customFormat="1" ht="14.25" customHeight="1" x14ac:dyDescent="0.25">
      <c r="A36" s="741" t="s">
        <v>489</v>
      </c>
      <c r="B36" s="813" t="s">
        <v>593</v>
      </c>
      <c r="C36" s="814"/>
      <c r="D36" s="834"/>
      <c r="E36" s="834"/>
      <c r="F36" s="834"/>
      <c r="G36" s="834"/>
      <c r="H36" s="815"/>
      <c r="I36" s="815"/>
      <c r="J36" s="815"/>
      <c r="K36" s="815">
        <f>SUM(K25:K35)</f>
        <v>66</v>
      </c>
      <c r="L36" s="815">
        <f t="shared" si="5"/>
        <v>66</v>
      </c>
      <c r="M36" s="815">
        <f>SUM(M25:M34)</f>
        <v>0</v>
      </c>
      <c r="N36" s="815">
        <f>SUM(N25:N34)</f>
        <v>0</v>
      </c>
      <c r="O36" s="815">
        <f>SUM(O25:O35)</f>
        <v>66</v>
      </c>
      <c r="P36" s="815">
        <f t="shared" si="6"/>
        <v>66</v>
      </c>
      <c r="Q36" s="815">
        <f>M36+I36+E36</f>
        <v>0</v>
      </c>
      <c r="R36" s="815">
        <f>F36+J36+N36</f>
        <v>0</v>
      </c>
      <c r="S36" s="835">
        <f t="shared" si="3"/>
        <v>66</v>
      </c>
      <c r="T36" s="835">
        <f t="shared" si="4"/>
        <v>66</v>
      </c>
    </row>
    <row r="37" spans="1:21" ht="12.75" hidden="1" customHeight="1" x14ac:dyDescent="0.25">
      <c r="A37" s="741" t="s">
        <v>490</v>
      </c>
      <c r="B37" s="766"/>
      <c r="C37" s="767"/>
      <c r="D37" s="768"/>
      <c r="E37" s="768"/>
      <c r="F37" s="768"/>
      <c r="G37" s="768"/>
      <c r="H37" s="769"/>
      <c r="I37" s="769"/>
      <c r="J37" s="769"/>
      <c r="K37" s="769"/>
      <c r="L37" s="815">
        <f t="shared" si="5"/>
        <v>0</v>
      </c>
      <c r="M37" s="769">
        <f>SUM(M25:M36)</f>
        <v>0</v>
      </c>
      <c r="N37" s="769"/>
      <c r="O37" s="769"/>
      <c r="P37" s="769"/>
      <c r="Q37" s="750"/>
      <c r="R37" s="750"/>
      <c r="S37" s="750"/>
      <c r="T37" s="770"/>
      <c r="U37" s="319"/>
    </row>
    <row r="38" spans="1:21" s="25" customFormat="1" ht="14.25" hidden="1" customHeight="1" x14ac:dyDescent="0.25">
      <c r="A38" s="741" t="s">
        <v>491</v>
      </c>
      <c r="B38" s="752"/>
      <c r="C38" s="771"/>
      <c r="D38" s="750"/>
      <c r="E38" s="750"/>
      <c r="F38" s="750"/>
      <c r="G38" s="750"/>
      <c r="H38" s="765"/>
      <c r="I38" s="765"/>
      <c r="J38" s="765"/>
      <c r="K38" s="765"/>
      <c r="L38" s="815">
        <f t="shared" si="5"/>
        <v>0</v>
      </c>
      <c r="M38" s="750"/>
      <c r="N38" s="750"/>
      <c r="O38" s="750"/>
      <c r="P38" s="765"/>
      <c r="Q38" s="765"/>
      <c r="R38" s="750"/>
      <c r="S38" s="750"/>
      <c r="T38" s="750"/>
    </row>
    <row r="39" spans="1:21" s="25" customFormat="1" ht="14.45" hidden="1" customHeight="1" x14ac:dyDescent="0.25">
      <c r="A39" s="741" t="s">
        <v>492</v>
      </c>
      <c r="B39" s="772"/>
      <c r="C39" s="773"/>
      <c r="D39" s="744"/>
      <c r="E39" s="744"/>
      <c r="F39" s="744"/>
      <c r="G39" s="744"/>
      <c r="H39" s="757"/>
      <c r="I39" s="757"/>
      <c r="J39" s="757"/>
      <c r="K39" s="757"/>
      <c r="L39" s="815">
        <f t="shared" si="5"/>
        <v>0</v>
      </c>
      <c r="M39" s="744"/>
      <c r="N39" s="744"/>
      <c r="O39" s="744"/>
      <c r="P39" s="757"/>
      <c r="Q39" s="757"/>
      <c r="R39" s="744"/>
      <c r="S39" s="744"/>
      <c r="T39" s="744"/>
    </row>
    <row r="40" spans="1:21" s="25" customFormat="1" ht="14.25" hidden="1" customHeight="1" x14ac:dyDescent="0.25">
      <c r="A40" s="741" t="s">
        <v>493</v>
      </c>
      <c r="B40" s="756"/>
      <c r="C40" s="758"/>
      <c r="D40" s="757"/>
      <c r="E40" s="757"/>
      <c r="F40" s="757"/>
      <c r="G40" s="757"/>
      <c r="H40" s="757"/>
      <c r="I40" s="757"/>
      <c r="J40" s="757"/>
      <c r="K40" s="757"/>
      <c r="L40" s="815">
        <f t="shared" si="5"/>
        <v>0</v>
      </c>
      <c r="M40" s="757"/>
      <c r="N40" s="757"/>
      <c r="O40" s="757"/>
      <c r="P40" s="757"/>
      <c r="Q40" s="757"/>
      <c r="R40" s="744"/>
      <c r="S40" s="744"/>
      <c r="T40" s="744"/>
    </row>
    <row r="41" spans="1:21" s="25" customFormat="1" ht="14.25" hidden="1" customHeight="1" x14ac:dyDescent="0.25">
      <c r="A41" s="741" t="s">
        <v>494</v>
      </c>
      <c r="B41" s="756"/>
      <c r="C41" s="758"/>
      <c r="D41" s="757"/>
      <c r="E41" s="757"/>
      <c r="F41" s="757"/>
      <c r="G41" s="757"/>
      <c r="H41" s="757"/>
      <c r="I41" s="757"/>
      <c r="J41" s="757"/>
      <c r="K41" s="757"/>
      <c r="L41" s="815">
        <f t="shared" si="5"/>
        <v>0</v>
      </c>
      <c r="M41" s="757"/>
      <c r="N41" s="757"/>
      <c r="O41" s="757"/>
      <c r="P41" s="757"/>
      <c r="Q41" s="757"/>
      <c r="R41" s="744"/>
      <c r="S41" s="744"/>
      <c r="T41" s="744"/>
    </row>
    <row r="42" spans="1:21" s="25" customFormat="1" ht="14.25" hidden="1" customHeight="1" x14ac:dyDescent="0.25">
      <c r="A42" s="741" t="s">
        <v>495</v>
      </c>
      <c r="B42" s="756"/>
      <c r="C42" s="758"/>
      <c r="D42" s="757"/>
      <c r="E42" s="757"/>
      <c r="F42" s="757"/>
      <c r="G42" s="757"/>
      <c r="H42" s="757"/>
      <c r="I42" s="757"/>
      <c r="J42" s="757"/>
      <c r="K42" s="757"/>
      <c r="L42" s="815">
        <f t="shared" si="5"/>
        <v>0</v>
      </c>
      <c r="M42" s="757"/>
      <c r="N42" s="757"/>
      <c r="O42" s="757"/>
      <c r="P42" s="757"/>
      <c r="Q42" s="757"/>
      <c r="R42" s="744"/>
      <c r="S42" s="744"/>
      <c r="T42" s="744"/>
    </row>
    <row r="43" spans="1:21" s="25" customFormat="1" ht="14.25" hidden="1" customHeight="1" x14ac:dyDescent="0.25">
      <c r="A43" s="741" t="s">
        <v>496</v>
      </c>
      <c r="B43" s="756"/>
      <c r="C43" s="758"/>
      <c r="D43" s="757"/>
      <c r="E43" s="757"/>
      <c r="F43" s="757"/>
      <c r="G43" s="757"/>
      <c r="H43" s="757"/>
      <c r="I43" s="757"/>
      <c r="J43" s="757"/>
      <c r="K43" s="757"/>
      <c r="L43" s="815">
        <f t="shared" si="5"/>
        <v>0</v>
      </c>
      <c r="M43" s="757"/>
      <c r="N43" s="757"/>
      <c r="O43" s="757"/>
      <c r="P43" s="757"/>
      <c r="Q43" s="757"/>
      <c r="R43" s="744"/>
      <c r="S43" s="744"/>
      <c r="T43" s="744"/>
    </row>
    <row r="44" spans="1:21" s="25" customFormat="1" ht="14.25" hidden="1" customHeight="1" x14ac:dyDescent="0.25">
      <c r="A44" s="741" t="s">
        <v>545</v>
      </c>
      <c r="B44" s="756"/>
      <c r="C44" s="758"/>
      <c r="D44" s="757"/>
      <c r="E44" s="757"/>
      <c r="F44" s="757"/>
      <c r="G44" s="757"/>
      <c r="H44" s="757"/>
      <c r="I44" s="757"/>
      <c r="J44" s="757"/>
      <c r="K44" s="757"/>
      <c r="L44" s="815">
        <f t="shared" si="5"/>
        <v>0</v>
      </c>
      <c r="M44" s="757"/>
      <c r="N44" s="757"/>
      <c r="O44" s="757"/>
      <c r="P44" s="757"/>
      <c r="Q44" s="757"/>
      <c r="R44" s="744"/>
      <c r="S44" s="744"/>
      <c r="T44" s="744"/>
    </row>
    <row r="45" spans="1:21" s="25" customFormat="1" ht="14.25" hidden="1" customHeight="1" x14ac:dyDescent="0.25">
      <c r="A45" s="741" t="s">
        <v>546</v>
      </c>
      <c r="B45" s="756"/>
      <c r="C45" s="758"/>
      <c r="D45" s="757"/>
      <c r="E45" s="757"/>
      <c r="F45" s="757"/>
      <c r="G45" s="757"/>
      <c r="H45" s="757"/>
      <c r="I45" s="757"/>
      <c r="J45" s="757"/>
      <c r="K45" s="757"/>
      <c r="L45" s="815">
        <f t="shared" si="5"/>
        <v>0</v>
      </c>
      <c r="M45" s="757"/>
      <c r="N45" s="757"/>
      <c r="O45" s="757"/>
      <c r="P45" s="757"/>
      <c r="Q45" s="757"/>
      <c r="R45" s="744"/>
      <c r="S45" s="744"/>
      <c r="T45" s="744"/>
    </row>
    <row r="46" spans="1:21" s="25" customFormat="1" ht="14.25" hidden="1" customHeight="1" x14ac:dyDescent="0.25">
      <c r="A46" s="741" t="s">
        <v>547</v>
      </c>
      <c r="B46" s="756"/>
      <c r="C46" s="758"/>
      <c r="D46" s="757"/>
      <c r="E46" s="757"/>
      <c r="F46" s="757"/>
      <c r="G46" s="757"/>
      <c r="H46" s="757"/>
      <c r="I46" s="757"/>
      <c r="J46" s="757"/>
      <c r="K46" s="757"/>
      <c r="L46" s="815">
        <f t="shared" si="5"/>
        <v>0</v>
      </c>
      <c r="M46" s="757"/>
      <c r="N46" s="757"/>
      <c r="O46" s="757"/>
      <c r="P46" s="757"/>
      <c r="Q46" s="757"/>
      <c r="R46" s="757"/>
      <c r="S46" s="744"/>
      <c r="T46" s="744"/>
    </row>
    <row r="47" spans="1:21" s="25" customFormat="1" ht="14.25" hidden="1" customHeight="1" x14ac:dyDescent="0.25">
      <c r="A47" s="741" t="s">
        <v>548</v>
      </c>
      <c r="B47" s="756"/>
      <c r="C47" s="758"/>
      <c r="D47" s="757"/>
      <c r="E47" s="757"/>
      <c r="F47" s="757"/>
      <c r="G47" s="757"/>
      <c r="H47" s="757"/>
      <c r="I47" s="757"/>
      <c r="J47" s="757"/>
      <c r="K47" s="757"/>
      <c r="L47" s="815">
        <f t="shared" si="5"/>
        <v>0</v>
      </c>
      <c r="M47" s="757"/>
      <c r="N47" s="757"/>
      <c r="O47" s="757"/>
      <c r="P47" s="757"/>
      <c r="Q47" s="757"/>
      <c r="R47" s="757"/>
      <c r="S47" s="744"/>
      <c r="T47" s="744"/>
    </row>
    <row r="48" spans="1:21" s="25" customFormat="1" ht="14.25" hidden="1" customHeight="1" x14ac:dyDescent="0.25">
      <c r="A48" s="741" t="s">
        <v>103</v>
      </c>
      <c r="B48" s="756"/>
      <c r="C48" s="758"/>
      <c r="D48" s="757"/>
      <c r="E48" s="757"/>
      <c r="F48" s="757"/>
      <c r="G48" s="757"/>
      <c r="H48" s="757"/>
      <c r="I48" s="757"/>
      <c r="J48" s="757"/>
      <c r="K48" s="757"/>
      <c r="L48" s="815">
        <f t="shared" si="5"/>
        <v>0</v>
      </c>
      <c r="M48" s="757"/>
      <c r="N48" s="757"/>
      <c r="O48" s="757"/>
      <c r="P48" s="757"/>
      <c r="Q48" s="757"/>
      <c r="R48" s="757"/>
      <c r="S48" s="744"/>
      <c r="T48" s="744"/>
    </row>
    <row r="49" spans="1:20" s="25" customFormat="1" ht="14.25" hidden="1" customHeight="1" x14ac:dyDescent="0.25">
      <c r="A49" s="741" t="s">
        <v>573</v>
      </c>
      <c r="B49" s="774"/>
      <c r="C49" s="773"/>
      <c r="D49" s="757"/>
      <c r="E49" s="757"/>
      <c r="F49" s="757"/>
      <c r="G49" s="757"/>
      <c r="H49" s="757"/>
      <c r="I49" s="757"/>
      <c r="J49" s="757"/>
      <c r="K49" s="757"/>
      <c r="L49" s="815">
        <f t="shared" si="5"/>
        <v>0</v>
      </c>
      <c r="M49" s="757"/>
      <c r="N49" s="757"/>
      <c r="O49" s="757"/>
      <c r="P49" s="757"/>
      <c r="Q49" s="757"/>
      <c r="R49" s="744"/>
      <c r="S49" s="744"/>
      <c r="T49" s="744"/>
    </row>
    <row r="50" spans="1:20" s="25" customFormat="1" ht="14.25" hidden="1" customHeight="1" x14ac:dyDescent="0.25">
      <c r="A50" s="741" t="s">
        <v>574</v>
      </c>
      <c r="B50" s="756"/>
      <c r="C50" s="758"/>
      <c r="D50" s="757"/>
      <c r="E50" s="757"/>
      <c r="F50" s="757"/>
      <c r="G50" s="757"/>
      <c r="H50" s="757"/>
      <c r="I50" s="757"/>
      <c r="J50" s="757"/>
      <c r="K50" s="757"/>
      <c r="L50" s="815">
        <f t="shared" si="5"/>
        <v>0</v>
      </c>
      <c r="M50" s="757"/>
      <c r="N50" s="757"/>
      <c r="O50" s="757"/>
      <c r="P50" s="757"/>
      <c r="Q50" s="757"/>
      <c r="R50" s="744"/>
      <c r="S50" s="744"/>
      <c r="T50" s="744"/>
    </row>
    <row r="51" spans="1:20" s="25" customFormat="1" ht="14.25" hidden="1" customHeight="1" x14ac:dyDescent="0.25">
      <c r="A51" s="741" t="s">
        <v>106</v>
      </c>
      <c r="B51" s="756"/>
      <c r="C51" s="758"/>
      <c r="D51" s="757"/>
      <c r="E51" s="757"/>
      <c r="F51" s="757"/>
      <c r="G51" s="757"/>
      <c r="H51" s="757"/>
      <c r="I51" s="757"/>
      <c r="J51" s="757"/>
      <c r="K51" s="757"/>
      <c r="L51" s="815">
        <f t="shared" si="5"/>
        <v>0</v>
      </c>
      <c r="M51" s="757"/>
      <c r="N51" s="757"/>
      <c r="O51" s="757"/>
      <c r="P51" s="757"/>
      <c r="Q51" s="757"/>
      <c r="R51" s="744"/>
      <c r="S51" s="744"/>
      <c r="T51" s="744"/>
    </row>
    <row r="52" spans="1:20" s="25" customFormat="1" ht="14.25" hidden="1" customHeight="1" x14ac:dyDescent="0.25">
      <c r="A52" s="741" t="s">
        <v>107</v>
      </c>
      <c r="B52" s="756"/>
      <c r="C52" s="758"/>
      <c r="D52" s="757"/>
      <c r="E52" s="757"/>
      <c r="F52" s="757"/>
      <c r="G52" s="757"/>
      <c r="H52" s="757"/>
      <c r="I52" s="757"/>
      <c r="J52" s="757"/>
      <c r="K52" s="757"/>
      <c r="L52" s="815">
        <f t="shared" si="5"/>
        <v>0</v>
      </c>
      <c r="M52" s="757"/>
      <c r="N52" s="757"/>
      <c r="O52" s="757"/>
      <c r="P52" s="757"/>
      <c r="Q52" s="757"/>
      <c r="R52" s="744"/>
      <c r="S52" s="744"/>
      <c r="T52" s="744"/>
    </row>
    <row r="53" spans="1:20" s="25" customFormat="1" ht="14.25" hidden="1" customHeight="1" x14ac:dyDescent="0.25">
      <c r="A53" s="741" t="s">
        <v>108</v>
      </c>
      <c r="B53" s="774"/>
      <c r="C53" s="773"/>
      <c r="D53" s="757"/>
      <c r="E53" s="757"/>
      <c r="F53" s="757"/>
      <c r="G53" s="757"/>
      <c r="H53" s="757"/>
      <c r="I53" s="757"/>
      <c r="J53" s="757"/>
      <c r="K53" s="757"/>
      <c r="L53" s="815">
        <f t="shared" si="5"/>
        <v>0</v>
      </c>
      <c r="M53" s="757"/>
      <c r="N53" s="757"/>
      <c r="O53" s="757"/>
      <c r="P53" s="757"/>
      <c r="Q53" s="757"/>
      <c r="R53" s="744"/>
      <c r="S53" s="744"/>
      <c r="T53" s="744"/>
    </row>
    <row r="54" spans="1:20" s="25" customFormat="1" ht="14.25" hidden="1" customHeight="1" x14ac:dyDescent="0.25">
      <c r="A54" s="741" t="s">
        <v>111</v>
      </c>
      <c r="B54" s="756"/>
      <c r="C54" s="758"/>
      <c r="D54" s="757"/>
      <c r="E54" s="757"/>
      <c r="F54" s="757"/>
      <c r="G54" s="757"/>
      <c r="H54" s="757"/>
      <c r="I54" s="757"/>
      <c r="J54" s="757"/>
      <c r="K54" s="757"/>
      <c r="L54" s="815">
        <f t="shared" si="5"/>
        <v>0</v>
      </c>
      <c r="M54" s="757"/>
      <c r="N54" s="757"/>
      <c r="O54" s="757"/>
      <c r="P54" s="757"/>
      <c r="Q54" s="757"/>
      <c r="R54" s="744"/>
      <c r="S54" s="744"/>
      <c r="T54" s="744"/>
    </row>
    <row r="55" spans="1:20" s="25" customFormat="1" ht="14.25" hidden="1" customHeight="1" x14ac:dyDescent="0.25">
      <c r="A55" s="741" t="s">
        <v>114</v>
      </c>
      <c r="B55" s="756"/>
      <c r="C55" s="758"/>
      <c r="D55" s="757"/>
      <c r="E55" s="757"/>
      <c r="F55" s="757"/>
      <c r="G55" s="757"/>
      <c r="H55" s="757"/>
      <c r="I55" s="757"/>
      <c r="J55" s="757"/>
      <c r="K55" s="757"/>
      <c r="L55" s="815">
        <f t="shared" si="5"/>
        <v>0</v>
      </c>
      <c r="M55" s="757"/>
      <c r="N55" s="757"/>
      <c r="O55" s="757"/>
      <c r="P55" s="757"/>
      <c r="Q55" s="757"/>
      <c r="R55" s="744"/>
      <c r="S55" s="744"/>
      <c r="T55" s="744"/>
    </row>
    <row r="56" spans="1:20" s="25" customFormat="1" ht="14.45" hidden="1" customHeight="1" x14ac:dyDescent="0.25">
      <c r="A56" s="741" t="s">
        <v>115</v>
      </c>
      <c r="B56" s="774"/>
      <c r="C56" s="773"/>
      <c r="D56" s="757"/>
      <c r="E56" s="757"/>
      <c r="F56" s="757"/>
      <c r="G56" s="757"/>
      <c r="H56" s="757"/>
      <c r="I56" s="757"/>
      <c r="J56" s="757"/>
      <c r="K56" s="757"/>
      <c r="L56" s="815">
        <f t="shared" si="5"/>
        <v>0</v>
      </c>
      <c r="M56" s="757"/>
      <c r="N56" s="757"/>
      <c r="O56" s="757"/>
      <c r="P56" s="757"/>
      <c r="Q56" s="757"/>
      <c r="R56" s="744"/>
      <c r="S56" s="744"/>
      <c r="T56" s="744"/>
    </row>
    <row r="57" spans="1:20" s="25" customFormat="1" ht="14.45" hidden="1" customHeight="1" x14ac:dyDescent="0.25">
      <c r="A57" s="741" t="s">
        <v>116</v>
      </c>
      <c r="B57" s="756"/>
      <c r="C57" s="758"/>
      <c r="D57" s="757"/>
      <c r="E57" s="757"/>
      <c r="F57" s="757"/>
      <c r="G57" s="757"/>
      <c r="H57" s="757"/>
      <c r="I57" s="757"/>
      <c r="J57" s="757"/>
      <c r="K57" s="757"/>
      <c r="L57" s="815">
        <f t="shared" si="5"/>
        <v>0</v>
      </c>
      <c r="M57" s="757"/>
      <c r="N57" s="757"/>
      <c r="O57" s="757"/>
      <c r="P57" s="757"/>
      <c r="Q57" s="757"/>
      <c r="R57" s="744"/>
      <c r="S57" s="744"/>
      <c r="T57" s="744"/>
    </row>
    <row r="58" spans="1:20" s="25" customFormat="1" ht="14.45" hidden="1" customHeight="1" x14ac:dyDescent="0.25">
      <c r="A58" s="741" t="s">
        <v>117</v>
      </c>
      <c r="B58" s="756"/>
      <c r="C58" s="758"/>
      <c r="D58" s="757"/>
      <c r="E58" s="757"/>
      <c r="F58" s="757"/>
      <c r="G58" s="757"/>
      <c r="H58" s="757"/>
      <c r="I58" s="757"/>
      <c r="J58" s="757"/>
      <c r="K58" s="757"/>
      <c r="L58" s="815">
        <f t="shared" si="5"/>
        <v>0</v>
      </c>
      <c r="M58" s="757"/>
      <c r="N58" s="757"/>
      <c r="O58" s="757"/>
      <c r="P58" s="757"/>
      <c r="Q58" s="757"/>
      <c r="R58" s="744"/>
      <c r="S58" s="744"/>
      <c r="T58" s="744"/>
    </row>
    <row r="59" spans="1:20" s="25" customFormat="1" ht="14.45" hidden="1" customHeight="1" x14ac:dyDescent="0.25">
      <c r="A59" s="741" t="s">
        <v>120</v>
      </c>
      <c r="B59" s="756"/>
      <c r="C59" s="758"/>
      <c r="D59" s="757"/>
      <c r="E59" s="757"/>
      <c r="F59" s="757"/>
      <c r="G59" s="757"/>
      <c r="H59" s="757"/>
      <c r="I59" s="757"/>
      <c r="J59" s="757"/>
      <c r="K59" s="757"/>
      <c r="L59" s="815">
        <f t="shared" si="5"/>
        <v>0</v>
      </c>
      <c r="M59" s="757"/>
      <c r="N59" s="757"/>
      <c r="O59" s="757"/>
      <c r="P59" s="757"/>
      <c r="Q59" s="757"/>
      <c r="R59" s="744"/>
      <c r="S59" s="744"/>
      <c r="T59" s="744"/>
    </row>
    <row r="60" spans="1:20" s="25" customFormat="1" ht="14.45" hidden="1" customHeight="1" x14ac:dyDescent="0.25">
      <c r="A60" s="741" t="s">
        <v>123</v>
      </c>
      <c r="B60" s="742"/>
      <c r="C60" s="743"/>
      <c r="D60" s="759"/>
      <c r="E60" s="759"/>
      <c r="F60" s="759"/>
      <c r="G60" s="759"/>
      <c r="H60" s="757"/>
      <c r="I60" s="757"/>
      <c r="J60" s="757"/>
      <c r="K60" s="744"/>
      <c r="L60" s="815">
        <f t="shared" si="5"/>
        <v>0</v>
      </c>
      <c r="M60" s="744"/>
      <c r="N60" s="744"/>
      <c r="O60" s="744"/>
      <c r="P60" s="744"/>
      <c r="Q60" s="744"/>
      <c r="R60" s="744"/>
      <c r="S60" s="775"/>
      <c r="T60" s="744"/>
    </row>
    <row r="61" spans="1:20" s="25" customFormat="1" ht="14.45" customHeight="1" x14ac:dyDescent="0.25">
      <c r="A61" s="741"/>
      <c r="B61" s="776"/>
      <c r="C61" s="777"/>
      <c r="D61" s="763"/>
      <c r="E61" s="763"/>
      <c r="F61" s="763"/>
      <c r="G61" s="763"/>
      <c r="H61" s="778"/>
      <c r="I61" s="778"/>
      <c r="J61" s="778"/>
      <c r="K61" s="764"/>
      <c r="L61" s="864"/>
      <c r="M61" s="764"/>
      <c r="N61" s="764"/>
      <c r="O61" s="764"/>
      <c r="P61" s="764"/>
      <c r="Q61" s="764"/>
      <c r="R61" s="764"/>
      <c r="S61" s="779"/>
      <c r="T61" s="764"/>
    </row>
    <row r="62" spans="1:20" s="25" customFormat="1" ht="14.45" customHeight="1" x14ac:dyDescent="0.25">
      <c r="A62" s="741"/>
      <c r="B62" s="780"/>
      <c r="C62" s="771"/>
      <c r="D62" s="749"/>
      <c r="E62" s="749"/>
      <c r="F62" s="749"/>
      <c r="G62" s="749"/>
      <c r="H62" s="765"/>
      <c r="I62" s="765"/>
      <c r="J62" s="765"/>
      <c r="K62" s="750"/>
      <c r="L62" s="863"/>
      <c r="M62" s="862"/>
      <c r="N62" s="750"/>
      <c r="O62" s="750"/>
      <c r="P62" s="750"/>
      <c r="Q62" s="750"/>
      <c r="R62" s="750"/>
      <c r="S62" s="781"/>
      <c r="T62" s="750"/>
    </row>
    <row r="63" spans="1:20" s="25" customFormat="1" ht="14.45" customHeight="1" x14ac:dyDescent="0.25">
      <c r="A63" s="741"/>
      <c r="B63" s="780"/>
      <c r="C63" s="771"/>
      <c r="D63" s="749"/>
      <c r="E63" s="749"/>
      <c r="F63" s="749"/>
      <c r="G63" s="749"/>
      <c r="H63" s="765"/>
      <c r="I63" s="765"/>
      <c r="J63" s="765"/>
      <c r="K63" s="750"/>
      <c r="L63" s="750"/>
      <c r="M63" s="750"/>
      <c r="N63" s="750"/>
      <c r="O63" s="750"/>
      <c r="P63" s="750"/>
      <c r="Q63" s="750"/>
      <c r="R63" s="750"/>
      <c r="S63" s="781"/>
      <c r="T63" s="750"/>
    </row>
    <row r="64" spans="1:20" s="25" customFormat="1" ht="14.45" customHeight="1" x14ac:dyDescent="0.25">
      <c r="A64" s="741" t="s">
        <v>490</v>
      </c>
      <c r="B64" s="782" t="s">
        <v>608</v>
      </c>
      <c r="C64" s="771"/>
      <c r="D64" s="749"/>
      <c r="E64" s="749"/>
      <c r="F64" s="749"/>
      <c r="G64" s="749"/>
      <c r="H64" s="765"/>
      <c r="I64" s="765"/>
      <c r="J64" s="765"/>
      <c r="K64" s="750"/>
      <c r="L64" s="750"/>
      <c r="M64" s="750"/>
      <c r="N64" s="750"/>
      <c r="O64" s="750"/>
      <c r="P64" s="750"/>
      <c r="Q64" s="750"/>
      <c r="R64" s="750"/>
      <c r="S64" s="781"/>
      <c r="T64" s="750"/>
    </row>
    <row r="65" spans="1:20" s="25" customFormat="1" ht="14.45" customHeight="1" x14ac:dyDescent="0.25">
      <c r="A65" s="741" t="s">
        <v>491</v>
      </c>
      <c r="B65" s="783" t="s">
        <v>609</v>
      </c>
      <c r="C65" s="784"/>
      <c r="D65" s="785"/>
      <c r="E65" s="785"/>
      <c r="F65" s="785"/>
      <c r="G65" s="785"/>
      <c r="H65" s="786"/>
      <c r="I65" s="786"/>
      <c r="J65" s="786"/>
      <c r="K65" s="787"/>
      <c r="L65" s="787"/>
      <c r="M65" s="787"/>
      <c r="N65" s="787"/>
      <c r="O65" s="787"/>
      <c r="P65" s="787"/>
      <c r="Q65" s="787"/>
      <c r="R65" s="787"/>
      <c r="S65" s="788"/>
      <c r="T65" s="788"/>
    </row>
    <row r="66" spans="1:20" s="25" customFormat="1" ht="14.45" customHeight="1" x14ac:dyDescent="0.25">
      <c r="A66" s="741" t="s">
        <v>492</v>
      </c>
      <c r="B66" s="789" t="s">
        <v>610</v>
      </c>
      <c r="C66" s="784"/>
      <c r="D66" s="785"/>
      <c r="E66" s="785"/>
      <c r="F66" s="785"/>
      <c r="G66" s="785"/>
      <c r="H66" s="786"/>
      <c r="I66" s="786"/>
      <c r="J66" s="786"/>
      <c r="K66" s="787">
        <v>1</v>
      </c>
      <c r="L66" s="787">
        <f t="shared" ref="L66:L74" si="7">K66</f>
        <v>1</v>
      </c>
      <c r="M66" s="787"/>
      <c r="N66" s="787"/>
      <c r="O66" s="787">
        <v>1</v>
      </c>
      <c r="P66" s="787">
        <f t="shared" ref="P66:P74" si="8">D66+H66+L66</f>
        <v>1</v>
      </c>
      <c r="Q66" s="787"/>
      <c r="R66" s="787"/>
      <c r="S66" s="788">
        <f t="shared" ref="S66:S74" si="9">O66+Q66/2</f>
        <v>1</v>
      </c>
      <c r="T66" s="788">
        <f t="shared" ref="T66:T74" si="10">P66+R66/2</f>
        <v>1</v>
      </c>
    </row>
    <row r="67" spans="1:20" s="25" customFormat="1" ht="14.45" customHeight="1" x14ac:dyDescent="0.25">
      <c r="A67" s="741" t="s">
        <v>493</v>
      </c>
      <c r="B67" s="789" t="s">
        <v>611</v>
      </c>
      <c r="C67" s="784"/>
      <c r="D67" s="785"/>
      <c r="E67" s="785"/>
      <c r="F67" s="785"/>
      <c r="G67" s="785"/>
      <c r="H67" s="786"/>
      <c r="I67" s="786"/>
      <c r="J67" s="786"/>
      <c r="K67" s="787">
        <v>1</v>
      </c>
      <c r="L67" s="787">
        <f t="shared" si="7"/>
        <v>1</v>
      </c>
      <c r="M67" s="787"/>
      <c r="N67" s="787"/>
      <c r="O67" s="787">
        <v>1</v>
      </c>
      <c r="P67" s="787">
        <f t="shared" si="8"/>
        <v>1</v>
      </c>
      <c r="Q67" s="787"/>
      <c r="R67" s="787"/>
      <c r="S67" s="788">
        <f t="shared" si="9"/>
        <v>1</v>
      </c>
      <c r="T67" s="788">
        <f t="shared" si="10"/>
        <v>1</v>
      </c>
    </row>
    <row r="68" spans="1:20" s="25" customFormat="1" ht="14.45" customHeight="1" x14ac:dyDescent="0.25">
      <c r="A68" s="741" t="s">
        <v>494</v>
      </c>
      <c r="B68" s="789" t="s">
        <v>612</v>
      </c>
      <c r="C68" s="784"/>
      <c r="D68" s="785"/>
      <c r="E68" s="785"/>
      <c r="F68" s="785"/>
      <c r="G68" s="785"/>
      <c r="H68" s="786"/>
      <c r="I68" s="786"/>
      <c r="J68" s="786"/>
      <c r="K68" s="787">
        <v>2</v>
      </c>
      <c r="L68" s="787">
        <f t="shared" si="7"/>
        <v>2</v>
      </c>
      <c r="M68" s="787"/>
      <c r="N68" s="787"/>
      <c r="O68" s="787">
        <v>2</v>
      </c>
      <c r="P68" s="787">
        <f t="shared" si="8"/>
        <v>2</v>
      </c>
      <c r="Q68" s="787"/>
      <c r="R68" s="787"/>
      <c r="S68" s="788">
        <f t="shared" si="9"/>
        <v>2</v>
      </c>
      <c r="T68" s="788">
        <f t="shared" si="10"/>
        <v>2</v>
      </c>
    </row>
    <row r="69" spans="1:20" s="25" customFormat="1" ht="14.45" customHeight="1" x14ac:dyDescent="0.25">
      <c r="A69" s="741" t="s">
        <v>495</v>
      </c>
      <c r="B69" s="789" t="s">
        <v>613</v>
      </c>
      <c r="C69" s="784"/>
      <c r="D69" s="785"/>
      <c r="E69" s="785"/>
      <c r="F69" s="785"/>
      <c r="G69" s="785"/>
      <c r="H69" s="786"/>
      <c r="I69" s="786"/>
      <c r="J69" s="786"/>
      <c r="K69" s="787">
        <v>1</v>
      </c>
      <c r="L69" s="787">
        <f t="shared" si="7"/>
        <v>1</v>
      </c>
      <c r="M69" s="787"/>
      <c r="N69" s="787"/>
      <c r="O69" s="787">
        <v>1</v>
      </c>
      <c r="P69" s="787">
        <f t="shared" si="8"/>
        <v>1</v>
      </c>
      <c r="Q69" s="787"/>
      <c r="R69" s="787"/>
      <c r="S69" s="788">
        <f t="shared" si="9"/>
        <v>1</v>
      </c>
      <c r="T69" s="788">
        <f t="shared" si="10"/>
        <v>1</v>
      </c>
    </row>
    <row r="70" spans="1:20" s="25" customFormat="1" ht="14.45" customHeight="1" x14ac:dyDescent="0.25">
      <c r="A70" s="741" t="s">
        <v>496</v>
      </c>
      <c r="B70" s="789" t="s">
        <v>614</v>
      </c>
      <c r="C70" s="784"/>
      <c r="D70" s="785"/>
      <c r="E70" s="785"/>
      <c r="F70" s="785"/>
      <c r="G70" s="785"/>
      <c r="H70" s="786"/>
      <c r="I70" s="786"/>
      <c r="J70" s="786"/>
      <c r="K70" s="787">
        <v>1</v>
      </c>
      <c r="L70" s="787">
        <f t="shared" si="7"/>
        <v>1</v>
      </c>
      <c r="M70" s="787"/>
      <c r="N70" s="787"/>
      <c r="O70" s="787">
        <v>1</v>
      </c>
      <c r="P70" s="787">
        <f t="shared" si="8"/>
        <v>1</v>
      </c>
      <c r="Q70" s="787"/>
      <c r="R70" s="787"/>
      <c r="S70" s="788">
        <f t="shared" si="9"/>
        <v>1</v>
      </c>
      <c r="T70" s="788">
        <f t="shared" si="10"/>
        <v>1</v>
      </c>
    </row>
    <row r="71" spans="1:20" s="25" customFormat="1" ht="14.45" customHeight="1" x14ac:dyDescent="0.25">
      <c r="A71" s="741" t="s">
        <v>545</v>
      </c>
      <c r="B71" s="789" t="s">
        <v>734</v>
      </c>
      <c r="C71" s="784"/>
      <c r="D71" s="785"/>
      <c r="E71" s="785"/>
      <c r="F71" s="785"/>
      <c r="G71" s="785"/>
      <c r="H71" s="786"/>
      <c r="I71" s="786"/>
      <c r="J71" s="786"/>
      <c r="K71" s="787">
        <v>1</v>
      </c>
      <c r="L71" s="787">
        <f t="shared" si="7"/>
        <v>1</v>
      </c>
      <c r="M71" s="787"/>
      <c r="N71" s="787"/>
      <c r="O71" s="787">
        <v>1</v>
      </c>
      <c r="P71" s="787">
        <f t="shared" si="8"/>
        <v>1</v>
      </c>
      <c r="Q71" s="787"/>
      <c r="R71" s="787"/>
      <c r="S71" s="788">
        <f t="shared" si="9"/>
        <v>1</v>
      </c>
      <c r="T71" s="788">
        <f t="shared" si="10"/>
        <v>1</v>
      </c>
    </row>
    <row r="72" spans="1:20" s="25" customFormat="1" ht="14.45" customHeight="1" x14ac:dyDescent="0.25">
      <c r="A72" s="741" t="s">
        <v>546</v>
      </c>
      <c r="B72" s="789" t="s">
        <v>735</v>
      </c>
      <c r="C72" s="784"/>
      <c r="D72" s="785"/>
      <c r="E72" s="785"/>
      <c r="F72" s="785"/>
      <c r="G72" s="785"/>
      <c r="H72" s="786"/>
      <c r="I72" s="786"/>
      <c r="J72" s="786"/>
      <c r="K72" s="787">
        <v>1</v>
      </c>
      <c r="L72" s="787">
        <f t="shared" si="7"/>
        <v>1</v>
      </c>
      <c r="M72" s="787"/>
      <c r="N72" s="787"/>
      <c r="O72" s="787">
        <v>1</v>
      </c>
      <c r="P72" s="787">
        <f t="shared" si="8"/>
        <v>1</v>
      </c>
      <c r="Q72" s="787"/>
      <c r="R72" s="787"/>
      <c r="S72" s="788">
        <f t="shared" si="9"/>
        <v>1</v>
      </c>
      <c r="T72" s="788">
        <f t="shared" si="10"/>
        <v>1</v>
      </c>
    </row>
    <row r="73" spans="1:20" s="25" customFormat="1" ht="14.45" customHeight="1" x14ac:dyDescent="0.25">
      <c r="A73" s="741" t="s">
        <v>547</v>
      </c>
      <c r="B73" s="789" t="s">
        <v>615</v>
      </c>
      <c r="C73" s="784"/>
      <c r="D73" s="785"/>
      <c r="E73" s="785"/>
      <c r="F73" s="785"/>
      <c r="G73" s="785"/>
      <c r="H73" s="786"/>
      <c r="I73" s="786"/>
      <c r="J73" s="786"/>
      <c r="K73" s="787">
        <v>1</v>
      </c>
      <c r="L73" s="787">
        <f t="shared" si="7"/>
        <v>1</v>
      </c>
      <c r="M73" s="787"/>
      <c r="N73" s="787"/>
      <c r="O73" s="787">
        <v>1</v>
      </c>
      <c r="P73" s="787">
        <f t="shared" si="8"/>
        <v>1</v>
      </c>
      <c r="Q73" s="787"/>
      <c r="R73" s="787"/>
      <c r="S73" s="788">
        <f t="shared" si="9"/>
        <v>1</v>
      </c>
      <c r="T73" s="788">
        <f t="shared" si="10"/>
        <v>1</v>
      </c>
    </row>
    <row r="74" spans="1:20" s="25" customFormat="1" ht="14.45" customHeight="1" x14ac:dyDescent="0.25">
      <c r="A74" s="741" t="s">
        <v>548</v>
      </c>
      <c r="B74" s="789" t="s">
        <v>616</v>
      </c>
      <c r="C74" s="784"/>
      <c r="D74" s="785"/>
      <c r="E74" s="785"/>
      <c r="F74" s="785"/>
      <c r="G74" s="785"/>
      <c r="H74" s="786"/>
      <c r="I74" s="786"/>
      <c r="J74" s="786"/>
      <c r="K74" s="787">
        <v>1</v>
      </c>
      <c r="L74" s="787">
        <f t="shared" si="7"/>
        <v>1</v>
      </c>
      <c r="M74" s="787"/>
      <c r="N74" s="787"/>
      <c r="O74" s="787">
        <v>1</v>
      </c>
      <c r="P74" s="787">
        <f t="shared" si="8"/>
        <v>1</v>
      </c>
      <c r="Q74" s="787"/>
      <c r="R74" s="787"/>
      <c r="S74" s="788">
        <f t="shared" si="9"/>
        <v>1</v>
      </c>
      <c r="T74" s="788">
        <f t="shared" si="10"/>
        <v>1</v>
      </c>
    </row>
    <row r="75" spans="1:20" s="25" customFormat="1" ht="14.45" customHeight="1" x14ac:dyDescent="0.25">
      <c r="A75" s="741" t="s">
        <v>103</v>
      </c>
      <c r="B75" s="783" t="s">
        <v>617</v>
      </c>
      <c r="C75" s="784"/>
      <c r="D75" s="785"/>
      <c r="E75" s="785"/>
      <c r="F75" s="785"/>
      <c r="G75" s="785"/>
      <c r="H75" s="786"/>
      <c r="I75" s="786"/>
      <c r="J75" s="786"/>
      <c r="K75" s="787"/>
      <c r="L75" s="787"/>
      <c r="M75" s="787"/>
      <c r="N75" s="787"/>
      <c r="O75" s="787"/>
      <c r="P75" s="787"/>
      <c r="Q75" s="787"/>
      <c r="R75" s="787"/>
      <c r="S75" s="788"/>
      <c r="T75" s="788"/>
    </row>
    <row r="76" spans="1:20" s="25" customFormat="1" ht="14.45" customHeight="1" x14ac:dyDescent="0.25">
      <c r="A76" s="741" t="s">
        <v>573</v>
      </c>
      <c r="B76" s="789" t="s">
        <v>618</v>
      </c>
      <c r="C76" s="784"/>
      <c r="D76" s="785"/>
      <c r="E76" s="785"/>
      <c r="F76" s="785"/>
      <c r="G76" s="785"/>
      <c r="H76" s="786"/>
      <c r="I76" s="786"/>
      <c r="J76" s="786"/>
      <c r="K76" s="787">
        <v>1</v>
      </c>
      <c r="L76" s="787">
        <f t="shared" ref="L76:L83" si="11">K76</f>
        <v>1</v>
      </c>
      <c r="M76" s="787"/>
      <c r="N76" s="787"/>
      <c r="O76" s="787">
        <v>1</v>
      </c>
      <c r="P76" s="787">
        <f t="shared" ref="P76:P83" si="12">D76+H76+L76</f>
        <v>1</v>
      </c>
      <c r="Q76" s="787"/>
      <c r="R76" s="787"/>
      <c r="S76" s="788">
        <f t="shared" ref="S76:T83" si="13">O76+Q76/2</f>
        <v>1</v>
      </c>
      <c r="T76" s="788">
        <f t="shared" si="13"/>
        <v>1</v>
      </c>
    </row>
    <row r="77" spans="1:20" s="25" customFormat="1" ht="14.45" customHeight="1" x14ac:dyDescent="0.25">
      <c r="A77" s="741" t="s">
        <v>574</v>
      </c>
      <c r="B77" s="789" t="s">
        <v>619</v>
      </c>
      <c r="C77" s="784"/>
      <c r="D77" s="785"/>
      <c r="E77" s="785"/>
      <c r="F77" s="785"/>
      <c r="G77" s="785"/>
      <c r="H77" s="786"/>
      <c r="I77" s="786"/>
      <c r="J77" s="786"/>
      <c r="K77" s="787">
        <v>1</v>
      </c>
      <c r="L77" s="787">
        <f t="shared" si="11"/>
        <v>1</v>
      </c>
      <c r="M77" s="787"/>
      <c r="N77" s="787"/>
      <c r="O77" s="787">
        <v>1</v>
      </c>
      <c r="P77" s="787">
        <f t="shared" si="12"/>
        <v>1</v>
      </c>
      <c r="Q77" s="787"/>
      <c r="R77" s="787"/>
      <c r="S77" s="788">
        <f t="shared" si="13"/>
        <v>1</v>
      </c>
      <c r="T77" s="788">
        <f t="shared" si="13"/>
        <v>1</v>
      </c>
    </row>
    <row r="78" spans="1:20" s="25" customFormat="1" ht="14.45" customHeight="1" x14ac:dyDescent="0.25">
      <c r="A78" s="741" t="s">
        <v>106</v>
      </c>
      <c r="B78" s="789" t="s">
        <v>620</v>
      </c>
      <c r="C78" s="784"/>
      <c r="D78" s="785"/>
      <c r="E78" s="785"/>
      <c r="F78" s="785"/>
      <c r="G78" s="785"/>
      <c r="H78" s="786"/>
      <c r="I78" s="786"/>
      <c r="J78" s="786"/>
      <c r="K78" s="787">
        <v>1</v>
      </c>
      <c r="L78" s="787">
        <f t="shared" si="11"/>
        <v>1</v>
      </c>
      <c r="M78" s="787"/>
      <c r="N78" s="787"/>
      <c r="O78" s="787">
        <v>1</v>
      </c>
      <c r="P78" s="787">
        <f t="shared" si="12"/>
        <v>1</v>
      </c>
      <c r="Q78" s="787"/>
      <c r="R78" s="787"/>
      <c r="S78" s="788">
        <f t="shared" si="13"/>
        <v>1</v>
      </c>
      <c r="T78" s="788">
        <f t="shared" si="13"/>
        <v>1</v>
      </c>
    </row>
    <row r="79" spans="1:20" s="25" customFormat="1" ht="14.45" customHeight="1" x14ac:dyDescent="0.25">
      <c r="A79" s="741" t="s">
        <v>107</v>
      </c>
      <c r="B79" s="783" t="s">
        <v>621</v>
      </c>
      <c r="C79" s="784"/>
      <c r="D79" s="785"/>
      <c r="E79" s="785"/>
      <c r="F79" s="785"/>
      <c r="G79" s="785"/>
      <c r="H79" s="786"/>
      <c r="I79" s="786"/>
      <c r="J79" s="786"/>
      <c r="K79" s="787"/>
      <c r="L79" s="787">
        <f t="shared" si="11"/>
        <v>0</v>
      </c>
      <c r="M79" s="787"/>
      <c r="N79" s="787"/>
      <c r="O79" s="787"/>
      <c r="P79" s="787">
        <f t="shared" si="12"/>
        <v>0</v>
      </c>
      <c r="Q79" s="787"/>
      <c r="R79" s="787"/>
      <c r="S79" s="788">
        <f t="shared" si="13"/>
        <v>0</v>
      </c>
      <c r="T79" s="788">
        <f t="shared" si="13"/>
        <v>0</v>
      </c>
    </row>
    <row r="80" spans="1:20" s="25" customFormat="1" ht="14.45" customHeight="1" x14ac:dyDescent="0.25">
      <c r="A80" s="741" t="s">
        <v>108</v>
      </c>
      <c r="B80" s="789" t="s">
        <v>622</v>
      </c>
      <c r="C80" s="784"/>
      <c r="D80" s="785"/>
      <c r="E80" s="785"/>
      <c r="F80" s="785"/>
      <c r="G80" s="785"/>
      <c r="H80" s="786"/>
      <c r="I80" s="786"/>
      <c r="J80" s="786"/>
      <c r="K80" s="787">
        <v>1</v>
      </c>
      <c r="L80" s="787">
        <f t="shared" si="11"/>
        <v>1</v>
      </c>
      <c r="M80" s="787"/>
      <c r="N80" s="787"/>
      <c r="O80" s="787">
        <v>1</v>
      </c>
      <c r="P80" s="787">
        <f t="shared" si="12"/>
        <v>1</v>
      </c>
      <c r="Q80" s="787"/>
      <c r="R80" s="787"/>
      <c r="S80" s="788">
        <f t="shared" si="13"/>
        <v>1</v>
      </c>
      <c r="T80" s="788">
        <f t="shared" si="13"/>
        <v>1</v>
      </c>
    </row>
    <row r="81" spans="1:20" s="25" customFormat="1" ht="14.45" customHeight="1" x14ac:dyDescent="0.25">
      <c r="A81" s="741" t="s">
        <v>111</v>
      </c>
      <c r="B81" s="789" t="s">
        <v>623</v>
      </c>
      <c r="C81" s="784"/>
      <c r="D81" s="785"/>
      <c r="E81" s="785"/>
      <c r="F81" s="785"/>
      <c r="G81" s="785"/>
      <c r="H81" s="786"/>
      <c r="I81" s="786"/>
      <c r="J81" s="786"/>
      <c r="K81" s="787">
        <v>1</v>
      </c>
      <c r="L81" s="787">
        <f t="shared" si="11"/>
        <v>1</v>
      </c>
      <c r="M81" s="787"/>
      <c r="N81" s="787"/>
      <c r="O81" s="787">
        <v>1</v>
      </c>
      <c r="P81" s="787">
        <f t="shared" si="12"/>
        <v>1</v>
      </c>
      <c r="Q81" s="787"/>
      <c r="R81" s="787"/>
      <c r="S81" s="788">
        <f t="shared" si="13"/>
        <v>1</v>
      </c>
      <c r="T81" s="788">
        <f t="shared" si="13"/>
        <v>1</v>
      </c>
    </row>
    <row r="82" spans="1:20" s="25" customFormat="1" ht="14.45" customHeight="1" x14ac:dyDescent="0.25">
      <c r="A82" s="741" t="s">
        <v>114</v>
      </c>
      <c r="B82" s="789" t="s">
        <v>624</v>
      </c>
      <c r="C82" s="784"/>
      <c r="D82" s="785"/>
      <c r="E82" s="785"/>
      <c r="F82" s="785"/>
      <c r="G82" s="785"/>
      <c r="H82" s="786"/>
      <c r="I82" s="786"/>
      <c r="J82" s="786"/>
      <c r="K82" s="787">
        <v>3</v>
      </c>
      <c r="L82" s="787">
        <f t="shared" si="11"/>
        <v>3</v>
      </c>
      <c r="M82" s="787"/>
      <c r="N82" s="787"/>
      <c r="O82" s="787">
        <v>3</v>
      </c>
      <c r="P82" s="787">
        <f t="shared" si="12"/>
        <v>3</v>
      </c>
      <c r="Q82" s="787"/>
      <c r="R82" s="787"/>
      <c r="S82" s="788">
        <f t="shared" si="13"/>
        <v>3</v>
      </c>
      <c r="T82" s="788">
        <f t="shared" si="13"/>
        <v>3</v>
      </c>
    </row>
    <row r="83" spans="1:20" s="25" customFormat="1" ht="14.45" customHeight="1" x14ac:dyDescent="0.25">
      <c r="A83" s="741" t="s">
        <v>115</v>
      </c>
      <c r="B83" s="789" t="s">
        <v>676</v>
      </c>
      <c r="C83" s="784"/>
      <c r="D83" s="785"/>
      <c r="E83" s="785"/>
      <c r="F83" s="785"/>
      <c r="G83" s="785"/>
      <c r="H83" s="786"/>
      <c r="I83" s="786"/>
      <c r="J83" s="786"/>
      <c r="K83" s="787">
        <v>1</v>
      </c>
      <c r="L83" s="787">
        <f t="shared" si="11"/>
        <v>1</v>
      </c>
      <c r="M83" s="787"/>
      <c r="N83" s="787"/>
      <c r="O83" s="787">
        <v>1</v>
      </c>
      <c r="P83" s="787">
        <f t="shared" si="12"/>
        <v>1</v>
      </c>
      <c r="Q83" s="787"/>
      <c r="R83" s="787"/>
      <c r="S83" s="788">
        <f t="shared" si="13"/>
        <v>1</v>
      </c>
      <c r="T83" s="788">
        <f t="shared" si="13"/>
        <v>1</v>
      </c>
    </row>
    <row r="84" spans="1:20" s="25" customFormat="1" ht="14.45" customHeight="1" x14ac:dyDescent="0.25">
      <c r="A84" s="741" t="s">
        <v>116</v>
      </c>
      <c r="B84" s="783" t="s">
        <v>625</v>
      </c>
      <c r="C84" s="784"/>
      <c r="D84" s="785"/>
      <c r="E84" s="785"/>
      <c r="F84" s="785"/>
      <c r="G84" s="785"/>
      <c r="H84" s="786"/>
      <c r="I84" s="786"/>
      <c r="J84" s="786"/>
      <c r="K84" s="787"/>
      <c r="L84" s="787"/>
      <c r="M84" s="787"/>
      <c r="N84" s="787"/>
      <c r="O84" s="787"/>
      <c r="P84" s="787"/>
      <c r="Q84" s="787"/>
      <c r="R84" s="787"/>
      <c r="S84" s="788"/>
      <c r="T84" s="788"/>
    </row>
    <row r="85" spans="1:20" s="25" customFormat="1" ht="14.45" customHeight="1" x14ac:dyDescent="0.25">
      <c r="A85" s="741" t="s">
        <v>117</v>
      </c>
      <c r="B85" s="789" t="s">
        <v>626</v>
      </c>
      <c r="C85" s="784"/>
      <c r="D85" s="785"/>
      <c r="E85" s="785"/>
      <c r="F85" s="785"/>
      <c r="G85" s="785"/>
      <c r="H85" s="786"/>
      <c r="I85" s="786"/>
      <c r="J85" s="786"/>
      <c r="K85" s="787">
        <v>1</v>
      </c>
      <c r="L85" s="787">
        <f>K85</f>
        <v>1</v>
      </c>
      <c r="M85" s="787"/>
      <c r="N85" s="787"/>
      <c r="O85" s="787">
        <v>1</v>
      </c>
      <c r="P85" s="787">
        <f>D85+H85+L85</f>
        <v>1</v>
      </c>
      <c r="Q85" s="787"/>
      <c r="R85" s="787"/>
      <c r="S85" s="788">
        <f t="shared" ref="S85:T87" si="14">O85+Q85/2</f>
        <v>1</v>
      </c>
      <c r="T85" s="788">
        <f t="shared" si="14"/>
        <v>1</v>
      </c>
    </row>
    <row r="86" spans="1:20" s="25" customFormat="1" ht="14.45" customHeight="1" x14ac:dyDescent="0.25">
      <c r="A86" s="741" t="s">
        <v>120</v>
      </c>
      <c r="B86" s="789" t="s">
        <v>627</v>
      </c>
      <c r="C86" s="784"/>
      <c r="D86" s="785"/>
      <c r="E86" s="785"/>
      <c r="F86" s="785"/>
      <c r="G86" s="785"/>
      <c r="H86" s="786"/>
      <c r="I86" s="786"/>
      <c r="J86" s="786"/>
      <c r="K86" s="787">
        <v>2</v>
      </c>
      <c r="L86" s="787">
        <f>K86</f>
        <v>2</v>
      </c>
      <c r="M86" s="787"/>
      <c r="N86" s="787"/>
      <c r="O86" s="787">
        <v>2</v>
      </c>
      <c r="P86" s="787">
        <f>D86+H86+L86</f>
        <v>2</v>
      </c>
      <c r="Q86" s="787"/>
      <c r="R86" s="787"/>
      <c r="S86" s="788">
        <f t="shared" si="14"/>
        <v>2</v>
      </c>
      <c r="T86" s="788">
        <f t="shared" si="14"/>
        <v>2</v>
      </c>
    </row>
    <row r="87" spans="1:20" s="25" customFormat="1" ht="14.45" customHeight="1" x14ac:dyDescent="0.25">
      <c r="A87" s="741" t="s">
        <v>123</v>
      </c>
      <c r="B87" s="789" t="s">
        <v>628</v>
      </c>
      <c r="C87" s="784"/>
      <c r="D87" s="785"/>
      <c r="E87" s="785"/>
      <c r="F87" s="785"/>
      <c r="G87" s="785"/>
      <c r="H87" s="786"/>
      <c r="I87" s="786"/>
      <c r="J87" s="786"/>
      <c r="K87" s="787">
        <v>1</v>
      </c>
      <c r="L87" s="787">
        <f>K87</f>
        <v>1</v>
      </c>
      <c r="M87" s="787"/>
      <c r="N87" s="787"/>
      <c r="O87" s="787">
        <v>1</v>
      </c>
      <c r="P87" s="787">
        <f>D87+H87+L87</f>
        <v>1</v>
      </c>
      <c r="Q87" s="787"/>
      <c r="R87" s="787"/>
      <c r="S87" s="788">
        <f t="shared" si="14"/>
        <v>1</v>
      </c>
      <c r="T87" s="788">
        <f t="shared" si="14"/>
        <v>1</v>
      </c>
    </row>
    <row r="88" spans="1:20" s="25" customFormat="1" ht="14.45" customHeight="1" x14ac:dyDescent="0.25">
      <c r="A88" s="741" t="s">
        <v>126</v>
      </c>
      <c r="B88" s="789" t="s">
        <v>745</v>
      </c>
      <c r="C88" s="784"/>
      <c r="D88" s="785"/>
      <c r="E88" s="785"/>
      <c r="F88" s="785"/>
      <c r="G88" s="785"/>
      <c r="H88" s="786"/>
      <c r="I88" s="786"/>
      <c r="J88" s="786"/>
      <c r="K88" s="787">
        <v>0.5</v>
      </c>
      <c r="L88" s="787">
        <f>K88</f>
        <v>0.5</v>
      </c>
      <c r="M88" s="787"/>
      <c r="N88" s="787"/>
      <c r="O88" s="787">
        <f>K88+M88</f>
        <v>0.5</v>
      </c>
      <c r="P88" s="787">
        <f>D88+H88+L88</f>
        <v>0.5</v>
      </c>
      <c r="Q88" s="787"/>
      <c r="R88" s="787"/>
      <c r="S88" s="790">
        <f>O88+Q88</f>
        <v>0.5</v>
      </c>
      <c r="T88" s="791">
        <f>P88+R88/2</f>
        <v>0.5</v>
      </c>
    </row>
    <row r="89" spans="1:20" s="25" customFormat="1" ht="14.45" customHeight="1" x14ac:dyDescent="0.25">
      <c r="A89" s="741" t="s">
        <v>127</v>
      </c>
      <c r="B89" s="792" t="s">
        <v>629</v>
      </c>
      <c r="C89" s="784"/>
      <c r="D89" s="785"/>
      <c r="E89" s="785"/>
      <c r="F89" s="785"/>
      <c r="G89" s="785"/>
      <c r="H89" s="786"/>
      <c r="I89" s="786"/>
      <c r="J89" s="786"/>
      <c r="K89" s="787">
        <f>SUM(K66:K88)</f>
        <v>23.5</v>
      </c>
      <c r="L89" s="787">
        <f>K89</f>
        <v>23.5</v>
      </c>
      <c r="M89" s="787">
        <f>SUM(M66:M87)</f>
        <v>0</v>
      </c>
      <c r="N89" s="787">
        <f>SUM(N66:N87)</f>
        <v>0</v>
      </c>
      <c r="O89" s="787">
        <f>SUM(O66:O88)</f>
        <v>23.5</v>
      </c>
      <c r="P89" s="787">
        <f>D89+H89+L89</f>
        <v>23.5</v>
      </c>
      <c r="Q89" s="787">
        <f>SUM(Q66:Q87)</f>
        <v>0</v>
      </c>
      <c r="R89" s="787">
        <f>SUM(R66:R87)</f>
        <v>0</v>
      </c>
      <c r="S89" s="791">
        <f>O89+Q89/2</f>
        <v>23.5</v>
      </c>
      <c r="T89" s="791">
        <f>SUM(T66:T88)</f>
        <v>23.5</v>
      </c>
    </row>
    <row r="90" spans="1:20" s="25" customFormat="1" ht="14.45" customHeight="1" x14ac:dyDescent="0.25">
      <c r="A90" s="741"/>
      <c r="B90" s="776"/>
      <c r="C90" s="793"/>
      <c r="D90" s="794"/>
      <c r="E90" s="794"/>
      <c r="F90" s="794"/>
      <c r="G90" s="794"/>
      <c r="H90" s="795"/>
      <c r="I90" s="795"/>
      <c r="J90" s="795"/>
      <c r="K90" s="796"/>
      <c r="L90" s="796"/>
      <c r="M90" s="796"/>
      <c r="N90" s="796"/>
      <c r="O90" s="796"/>
      <c r="P90" s="796"/>
      <c r="Q90" s="796"/>
      <c r="R90" s="796"/>
      <c r="S90" s="797"/>
      <c r="T90" s="796"/>
    </row>
    <row r="91" spans="1:20" s="25" customFormat="1" ht="14.45" customHeight="1" x14ac:dyDescent="0.25">
      <c r="A91" s="741"/>
      <c r="B91" s="780"/>
      <c r="C91" s="771"/>
      <c r="D91" s="749"/>
      <c r="E91" s="749"/>
      <c r="F91" s="749"/>
      <c r="G91" s="749"/>
      <c r="H91" s="765"/>
      <c r="I91" s="765"/>
      <c r="J91" s="765"/>
      <c r="K91" s="750"/>
      <c r="L91" s="750"/>
      <c r="M91" s="750"/>
      <c r="N91" s="750"/>
      <c r="O91" s="750"/>
      <c r="P91" s="750"/>
      <c r="Q91" s="750"/>
      <c r="R91" s="750"/>
      <c r="S91" s="781"/>
      <c r="T91" s="750"/>
    </row>
    <row r="92" spans="1:20" s="25" customFormat="1" ht="14.45" customHeight="1" x14ac:dyDescent="0.25">
      <c r="A92" s="741"/>
      <c r="B92" s="780"/>
      <c r="C92" s="771"/>
      <c r="D92" s="749"/>
      <c r="E92" s="749"/>
      <c r="F92" s="749"/>
      <c r="G92" s="749"/>
      <c r="H92" s="765"/>
      <c r="I92" s="765"/>
      <c r="J92" s="765"/>
      <c r="K92" s="750"/>
      <c r="L92" s="750"/>
      <c r="M92" s="750"/>
      <c r="N92" s="750"/>
      <c r="O92" s="750"/>
      <c r="P92" s="750"/>
      <c r="Q92" s="750"/>
      <c r="R92" s="750"/>
      <c r="S92" s="781"/>
      <c r="T92" s="750"/>
    </row>
    <row r="93" spans="1:20" s="25" customFormat="1" ht="14.45" customHeight="1" x14ac:dyDescent="0.25">
      <c r="A93" s="841" t="s">
        <v>130</v>
      </c>
      <c r="B93" s="842" t="s">
        <v>452</v>
      </c>
      <c r="C93" s="843"/>
      <c r="D93" s="844"/>
      <c r="E93" s="844"/>
      <c r="F93" s="844"/>
      <c r="G93" s="844"/>
      <c r="H93" s="845"/>
      <c r="I93" s="845"/>
      <c r="J93" s="845"/>
      <c r="K93" s="828"/>
      <c r="L93" s="828"/>
      <c r="M93" s="828"/>
      <c r="N93" s="828"/>
      <c r="O93" s="828"/>
      <c r="P93" s="828"/>
      <c r="Q93" s="828"/>
      <c r="R93" s="828"/>
      <c r="S93" s="846"/>
      <c r="T93" s="828"/>
    </row>
    <row r="94" spans="1:20" s="25" customFormat="1" ht="14.45" customHeight="1" x14ac:dyDescent="0.25">
      <c r="A94" s="841" t="s">
        <v>131</v>
      </c>
      <c r="B94" s="847" t="s">
        <v>453</v>
      </c>
      <c r="C94" s="848"/>
      <c r="D94" s="849"/>
      <c r="E94" s="849"/>
      <c r="F94" s="849"/>
      <c r="G94" s="849"/>
      <c r="H94" s="850"/>
      <c r="I94" s="850"/>
      <c r="J94" s="850"/>
      <c r="K94" s="850">
        <v>13</v>
      </c>
      <c r="L94" s="850">
        <f>K94</f>
        <v>13</v>
      </c>
      <c r="M94" s="851"/>
      <c r="N94" s="851"/>
      <c r="O94" s="850">
        <f>K94</f>
        <v>13</v>
      </c>
      <c r="P94" s="851">
        <f>L94+H94+D94</f>
        <v>13</v>
      </c>
      <c r="Q94" s="851"/>
      <c r="R94" s="851"/>
      <c r="S94" s="850">
        <f t="shared" ref="S94:T97" si="15">O94+Q94/2</f>
        <v>13</v>
      </c>
      <c r="T94" s="851">
        <f t="shared" si="15"/>
        <v>13</v>
      </c>
    </row>
    <row r="95" spans="1:20" s="25" customFormat="1" ht="14.45" customHeight="1" x14ac:dyDescent="0.25">
      <c r="A95" s="841" t="s">
        <v>132</v>
      </c>
      <c r="B95" s="847" t="s">
        <v>912</v>
      </c>
      <c r="C95" s="848"/>
      <c r="D95" s="849"/>
      <c r="E95" s="849"/>
      <c r="F95" s="849"/>
      <c r="G95" s="849"/>
      <c r="H95" s="850"/>
      <c r="I95" s="850"/>
      <c r="J95" s="850"/>
      <c r="K95" s="850">
        <v>8</v>
      </c>
      <c r="L95" s="850">
        <f>K95</f>
        <v>8</v>
      </c>
      <c r="M95" s="851"/>
      <c r="N95" s="851"/>
      <c r="O95" s="850">
        <f>K95</f>
        <v>8</v>
      </c>
      <c r="P95" s="851">
        <f>O95</f>
        <v>8</v>
      </c>
      <c r="Q95" s="851"/>
      <c r="R95" s="851"/>
      <c r="S95" s="850">
        <f t="shared" si="15"/>
        <v>8</v>
      </c>
      <c r="T95" s="851">
        <f t="shared" si="15"/>
        <v>8</v>
      </c>
    </row>
    <row r="96" spans="1:20" s="25" customFormat="1" ht="14.45" customHeight="1" x14ac:dyDescent="0.25">
      <c r="A96" s="841"/>
      <c r="B96" s="847" t="s">
        <v>913</v>
      </c>
      <c r="C96" s="848"/>
      <c r="D96" s="849"/>
      <c r="E96" s="849"/>
      <c r="F96" s="849"/>
      <c r="G96" s="849"/>
      <c r="H96" s="850"/>
      <c r="I96" s="850"/>
      <c r="J96" s="850"/>
      <c r="K96" s="850">
        <v>2</v>
      </c>
      <c r="L96" s="850">
        <f>K96</f>
        <v>2</v>
      </c>
      <c r="M96" s="851"/>
      <c r="N96" s="851"/>
      <c r="O96" s="850">
        <f>K96</f>
        <v>2</v>
      </c>
      <c r="P96" s="851">
        <f>O96</f>
        <v>2</v>
      </c>
      <c r="Q96" s="851"/>
      <c r="R96" s="851"/>
      <c r="S96" s="850">
        <f t="shared" si="15"/>
        <v>2</v>
      </c>
      <c r="T96" s="851">
        <f t="shared" si="15"/>
        <v>2</v>
      </c>
    </row>
    <row r="97" spans="1:238" s="25" customFormat="1" ht="14.45" customHeight="1" x14ac:dyDescent="0.25">
      <c r="A97" s="841" t="s">
        <v>133</v>
      </c>
      <c r="B97" s="847" t="s">
        <v>914</v>
      </c>
      <c r="C97" s="848"/>
      <c r="D97" s="849"/>
      <c r="E97" s="849"/>
      <c r="F97" s="849"/>
      <c r="G97" s="849"/>
      <c r="H97" s="850"/>
      <c r="I97" s="850"/>
      <c r="J97" s="850"/>
      <c r="K97" s="850">
        <v>1</v>
      </c>
      <c r="L97" s="850">
        <f>K97</f>
        <v>1</v>
      </c>
      <c r="M97" s="851"/>
      <c r="N97" s="851"/>
      <c r="O97" s="850">
        <f>K97</f>
        <v>1</v>
      </c>
      <c r="P97" s="851">
        <f>O97</f>
        <v>1</v>
      </c>
      <c r="Q97" s="851"/>
      <c r="R97" s="851"/>
      <c r="S97" s="850">
        <f t="shared" si="15"/>
        <v>1</v>
      </c>
      <c r="T97" s="851">
        <f t="shared" si="15"/>
        <v>1</v>
      </c>
    </row>
    <row r="98" spans="1:238" s="25" customFormat="1" ht="14.45" customHeight="1" x14ac:dyDescent="0.25">
      <c r="A98" s="841" t="s">
        <v>134</v>
      </c>
      <c r="B98" s="852" t="s">
        <v>788</v>
      </c>
      <c r="C98" s="853"/>
      <c r="D98" s="854"/>
      <c r="E98" s="854"/>
      <c r="F98" s="854"/>
      <c r="G98" s="854"/>
      <c r="H98" s="850"/>
      <c r="I98" s="850"/>
      <c r="J98" s="850"/>
      <c r="K98" s="851">
        <f>K94+K95+K97+K96</f>
        <v>24</v>
      </c>
      <c r="L98" s="851">
        <f t="shared" ref="L98:T98" si="16">L94+L95+L97+L96</f>
        <v>24</v>
      </c>
      <c r="M98" s="851">
        <f t="shared" si="16"/>
        <v>0</v>
      </c>
      <c r="N98" s="851">
        <f t="shared" si="16"/>
        <v>0</v>
      </c>
      <c r="O98" s="851">
        <f t="shared" si="16"/>
        <v>24</v>
      </c>
      <c r="P98" s="851">
        <f t="shared" si="16"/>
        <v>24</v>
      </c>
      <c r="Q98" s="851">
        <f t="shared" si="16"/>
        <v>0</v>
      </c>
      <c r="R98" s="851">
        <f t="shared" si="16"/>
        <v>0</v>
      </c>
      <c r="S98" s="855">
        <f t="shared" si="16"/>
        <v>24</v>
      </c>
      <c r="T98" s="855">
        <f t="shared" si="16"/>
        <v>24</v>
      </c>
    </row>
    <row r="99" spans="1:238" ht="15.75" customHeight="1" x14ac:dyDescent="0.25">
      <c r="A99" s="841"/>
      <c r="B99" s="856"/>
      <c r="C99" s="857"/>
      <c r="D99" s="858"/>
      <c r="E99" s="858"/>
      <c r="F99" s="858"/>
      <c r="G99" s="858"/>
      <c r="H99" s="859"/>
      <c r="I99" s="859"/>
      <c r="J99" s="859"/>
      <c r="K99" s="860"/>
      <c r="L99" s="860"/>
      <c r="M99" s="860"/>
      <c r="N99" s="860"/>
      <c r="O99" s="860"/>
      <c r="P99" s="860"/>
      <c r="Q99" s="860"/>
      <c r="R99" s="860"/>
      <c r="S99" s="860"/>
      <c r="T99" s="861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8"/>
      <c r="B100" s="747"/>
      <c r="C100" s="748"/>
      <c r="D100" s="749"/>
      <c r="E100" s="749"/>
      <c r="F100" s="749"/>
      <c r="G100" s="749"/>
      <c r="H100" s="765"/>
      <c r="I100" s="765"/>
      <c r="J100" s="765"/>
      <c r="K100" s="765"/>
      <c r="L100" s="765"/>
      <c r="M100" s="765"/>
      <c r="N100" s="765"/>
      <c r="O100" s="765"/>
      <c r="P100" s="754"/>
      <c r="Q100" s="754"/>
      <c r="R100" s="754"/>
      <c r="S100" s="754"/>
      <c r="T100" s="7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8" t="s">
        <v>136</v>
      </c>
      <c r="B101" s="742" t="s">
        <v>594</v>
      </c>
      <c r="C101" s="743">
        <f>C21+C36+C60</f>
        <v>0</v>
      </c>
      <c r="D101" s="743">
        <f>D21+D36+D60</f>
        <v>0</v>
      </c>
      <c r="E101" s="743"/>
      <c r="F101" s="743"/>
      <c r="G101" s="743">
        <f>G21+G36+G60</f>
        <v>0</v>
      </c>
      <c r="H101" s="743">
        <f>H21+H36+H60</f>
        <v>0</v>
      </c>
      <c r="I101" s="743">
        <f>I21+I36+I60</f>
        <v>0</v>
      </c>
      <c r="J101" s="743">
        <f>J21+J36+J60</f>
        <v>0</v>
      </c>
      <c r="K101" s="743">
        <f t="shared" ref="K101:T101" si="17">K21+K36+K98+K89</f>
        <v>189</v>
      </c>
      <c r="L101" s="743">
        <f t="shared" si="17"/>
        <v>189</v>
      </c>
      <c r="M101" s="743">
        <f t="shared" si="17"/>
        <v>0</v>
      </c>
      <c r="N101" s="743">
        <f t="shared" si="17"/>
        <v>0</v>
      </c>
      <c r="O101" s="743">
        <f t="shared" si="17"/>
        <v>189</v>
      </c>
      <c r="P101" s="743">
        <f t="shared" si="17"/>
        <v>189</v>
      </c>
      <c r="Q101" s="743">
        <f t="shared" si="17"/>
        <v>0</v>
      </c>
      <c r="R101" s="743">
        <f t="shared" si="17"/>
        <v>0</v>
      </c>
      <c r="S101" s="799">
        <f t="shared" si="17"/>
        <v>189</v>
      </c>
      <c r="T101" s="799">
        <f t="shared" si="17"/>
        <v>189</v>
      </c>
    </row>
    <row r="102" spans="1:238" s="25" customFormat="1" ht="14.45" customHeight="1" x14ac:dyDescent="0.25">
      <c r="A102" s="798"/>
      <c r="B102" s="752"/>
      <c r="C102" s="753"/>
      <c r="D102" s="754"/>
      <c r="E102" s="754"/>
      <c r="F102" s="754"/>
      <c r="G102" s="754"/>
      <c r="H102" s="755"/>
      <c r="I102" s="755"/>
      <c r="J102" s="755"/>
      <c r="K102" s="755"/>
      <c r="L102" s="754"/>
      <c r="M102" s="754"/>
      <c r="N102" s="754"/>
      <c r="O102" s="754"/>
      <c r="P102" s="769"/>
      <c r="Q102" s="800"/>
      <c r="R102" s="800"/>
      <c r="S102" s="801"/>
      <c r="T102" s="801"/>
    </row>
    <row r="103" spans="1:238" ht="14.45" customHeight="1" x14ac:dyDescent="0.25">
      <c r="A103" s="798" t="s">
        <v>139</v>
      </c>
      <c r="B103" s="742" t="s">
        <v>519</v>
      </c>
      <c r="C103" s="802">
        <f>C10+C12+C101</f>
        <v>9</v>
      </c>
      <c r="D103" s="803">
        <f>D10+D12+D101</f>
        <v>9</v>
      </c>
      <c r="E103" s="804">
        <f>E10++E12+E101</f>
        <v>0</v>
      </c>
      <c r="F103" s="804">
        <f>F101+F12+F10</f>
        <v>0</v>
      </c>
      <c r="G103" s="802">
        <f>G10+G12+G101</f>
        <v>39</v>
      </c>
      <c r="H103" s="802">
        <f>H10+H12+H101</f>
        <v>39</v>
      </c>
      <c r="I103" s="802">
        <f>I10+I12+I101</f>
        <v>0</v>
      </c>
      <c r="J103" s="802">
        <f>J10+J12+J101</f>
        <v>0</v>
      </c>
      <c r="K103" s="805">
        <f>K101</f>
        <v>189</v>
      </c>
      <c r="L103" s="805">
        <f>L10+L12+L101</f>
        <v>189</v>
      </c>
      <c r="M103" s="805">
        <f>M10+M12+M101</f>
        <v>0</v>
      </c>
      <c r="N103" s="805">
        <f>N10+N12+N101</f>
        <v>0</v>
      </c>
      <c r="O103" s="745">
        <f>C103+G103+K103</f>
        <v>237</v>
      </c>
      <c r="P103" s="760">
        <f>P101+P12+P10</f>
        <v>237</v>
      </c>
      <c r="Q103" s="806">
        <f>Q10+Q12+Q101</f>
        <v>0</v>
      </c>
      <c r="R103" s="807">
        <f>R10+R12+R101</f>
        <v>0</v>
      </c>
      <c r="S103" s="745">
        <f>S10+S12+S101</f>
        <v>237</v>
      </c>
      <c r="T103" s="808">
        <f>T101+T12+T10</f>
        <v>237</v>
      </c>
      <c r="U103" s="34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6"/>
      <c r="B104" s="780"/>
      <c r="C104" s="771"/>
      <c r="D104" s="750"/>
      <c r="E104" s="750"/>
      <c r="F104" s="750"/>
      <c r="G104" s="750"/>
      <c r="H104" s="750"/>
      <c r="I104" s="750"/>
      <c r="J104" s="750"/>
      <c r="K104" s="750"/>
      <c r="L104" s="750"/>
      <c r="M104" s="750"/>
      <c r="N104" s="750"/>
      <c r="O104" s="809"/>
      <c r="P104" s="809"/>
      <c r="Q104" s="810"/>
      <c r="R104" s="810"/>
      <c r="S104" s="810"/>
      <c r="T104" s="810"/>
    </row>
    <row r="105" spans="1:238" ht="30" customHeight="1" x14ac:dyDescent="0.25">
      <c r="A105" s="746"/>
      <c r="B105" s="1624" t="s">
        <v>789</v>
      </c>
      <c r="C105" s="1624"/>
      <c r="D105" s="1624"/>
      <c r="E105" s="1624"/>
      <c r="F105" s="1624"/>
      <c r="G105" s="1624"/>
      <c r="H105" s="1624"/>
      <c r="I105" s="1624"/>
      <c r="J105" s="1624"/>
      <c r="K105" s="1624"/>
      <c r="L105" s="1624"/>
      <c r="M105" s="1624"/>
      <c r="N105" s="1624"/>
      <c r="O105" s="1624"/>
      <c r="P105" s="1624"/>
      <c r="Q105" s="1624"/>
      <c r="R105" s="1624"/>
      <c r="S105" s="1624"/>
      <c r="T105" s="1624"/>
      <c r="U105" s="319"/>
    </row>
    <row r="106" spans="1:238" ht="29.25" customHeight="1" x14ac:dyDescent="0.25">
      <c r="A106" s="746"/>
      <c r="B106" s="1623" t="s">
        <v>798</v>
      </c>
      <c r="C106" s="1623"/>
      <c r="D106" s="1623"/>
      <c r="E106" s="1623"/>
      <c r="F106" s="1623"/>
      <c r="G106" s="1623"/>
      <c r="H106" s="1623"/>
      <c r="I106" s="1623"/>
      <c r="J106" s="1623"/>
      <c r="K106" s="1623"/>
      <c r="L106" s="1623"/>
      <c r="M106" s="1623"/>
      <c r="N106" s="1623"/>
      <c r="O106" s="1623"/>
      <c r="P106" s="1623"/>
      <c r="Q106" s="1623"/>
      <c r="R106" s="1623"/>
      <c r="S106" s="1623"/>
      <c r="T106" s="1623"/>
      <c r="U106" s="319"/>
    </row>
    <row r="107" spans="1:238" ht="13.9" customHeight="1" x14ac:dyDescent="0.25">
      <c r="A107" s="746"/>
      <c r="B107" s="811" t="s">
        <v>235</v>
      </c>
      <c r="C107" s="746"/>
      <c r="D107" s="746"/>
      <c r="E107" s="746"/>
      <c r="F107" s="746"/>
      <c r="G107" s="746"/>
      <c r="H107" s="746"/>
      <c r="I107" s="746"/>
      <c r="J107" s="746"/>
      <c r="K107" s="746"/>
      <c r="L107" s="746"/>
      <c r="M107" s="746"/>
      <c r="N107" s="746"/>
      <c r="O107" s="746"/>
      <c r="P107" s="746"/>
      <c r="Q107" s="746"/>
      <c r="R107" s="746"/>
      <c r="S107" s="746"/>
      <c r="T107" s="746"/>
    </row>
    <row r="108" spans="1:238" ht="13.9" customHeight="1" x14ac:dyDescent="0.25">
      <c r="A108" s="746"/>
      <c r="B108" s="811"/>
      <c r="C108" s="746"/>
      <c r="D108" s="746"/>
      <c r="E108" s="746"/>
      <c r="F108" s="746"/>
      <c r="G108" s="746"/>
      <c r="H108" s="746"/>
      <c r="I108" s="746"/>
      <c r="J108" s="746"/>
      <c r="K108" s="746"/>
      <c r="L108" s="746"/>
      <c r="M108" s="746"/>
      <c r="N108" s="746"/>
      <c r="O108" s="746"/>
      <c r="P108" s="746"/>
      <c r="Q108" s="746"/>
      <c r="R108" s="746"/>
      <c r="S108" s="746"/>
      <c r="T108" s="746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21" t="s">
        <v>1086</v>
      </c>
      <c r="B1" s="1621"/>
      <c r="C1" s="1621"/>
      <c r="D1" s="1621"/>
      <c r="E1" s="1621"/>
      <c r="F1" s="1621"/>
      <c r="G1" s="1621"/>
      <c r="H1" s="1621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408"/>
      <c r="AE1" s="408"/>
      <c r="AF1" s="408"/>
      <c r="AG1" s="408"/>
      <c r="AH1" s="408"/>
      <c r="AI1" s="408"/>
    </row>
    <row r="2" spans="1:35" x14ac:dyDescent="0.2">
      <c r="C2" t="s">
        <v>271</v>
      </c>
    </row>
    <row r="3" spans="1:35" ht="14.25" x14ac:dyDescent="0.2">
      <c r="A3" s="1625" t="s">
        <v>260</v>
      </c>
      <c r="B3" s="1625"/>
      <c r="C3" s="1625"/>
      <c r="D3" s="1625"/>
      <c r="E3" s="1625"/>
      <c r="F3" s="1625"/>
      <c r="G3" s="1625"/>
      <c r="H3" s="1625"/>
    </row>
    <row r="4" spans="1:35" ht="14.25" x14ac:dyDescent="0.2">
      <c r="A4" s="1625" t="s">
        <v>261</v>
      </c>
      <c r="B4" s="1625"/>
      <c r="C4" s="1625"/>
      <c r="D4" s="1625"/>
      <c r="E4" s="1625"/>
      <c r="F4" s="1625"/>
      <c r="G4" s="1625"/>
      <c r="H4" s="1625"/>
    </row>
    <row r="5" spans="1:35" ht="14.25" x14ac:dyDescent="0.2">
      <c r="A5" s="1626" t="s">
        <v>52</v>
      </c>
      <c r="B5" s="1626"/>
      <c r="C5" s="1626"/>
      <c r="D5" s="1626"/>
      <c r="E5" s="1626"/>
      <c r="F5" s="1626"/>
      <c r="G5" s="1626"/>
      <c r="H5" s="1626"/>
    </row>
    <row r="6" spans="1:35" ht="15" x14ac:dyDescent="0.25">
      <c r="A6" s="220"/>
      <c r="B6" s="372"/>
      <c r="C6" s="372"/>
      <c r="D6" s="372"/>
      <c r="E6" s="372"/>
    </row>
    <row r="7" spans="1:35" ht="14.25" customHeight="1" x14ac:dyDescent="0.2">
      <c r="A7" s="1627"/>
      <c r="B7" s="373" t="s">
        <v>54</v>
      </c>
      <c r="C7" s="373" t="s">
        <v>55</v>
      </c>
      <c r="D7" s="373" t="s">
        <v>56</v>
      </c>
      <c r="E7" s="373" t="s">
        <v>57</v>
      </c>
      <c r="F7" s="374" t="s">
        <v>411</v>
      </c>
      <c r="G7" s="374" t="s">
        <v>412</v>
      </c>
      <c r="H7" s="374" t="s">
        <v>413</v>
      </c>
    </row>
    <row r="8" spans="1:35" ht="14.25" customHeight="1" x14ac:dyDescent="0.2">
      <c r="A8" s="1627"/>
      <c r="B8" s="1628" t="s">
        <v>657</v>
      </c>
      <c r="C8" s="1629" t="s">
        <v>263</v>
      </c>
      <c r="D8" s="1630" t="s">
        <v>264</v>
      </c>
      <c r="E8" s="1631"/>
      <c r="F8" s="1632"/>
    </row>
    <row r="9" spans="1:35" ht="15.75" x14ac:dyDescent="0.25">
      <c r="A9" s="1627"/>
      <c r="B9" s="1628"/>
      <c r="C9" s="1629"/>
      <c r="D9" s="1630"/>
      <c r="E9" s="223" t="s">
        <v>747</v>
      </c>
      <c r="F9" s="375" t="s">
        <v>800</v>
      </c>
      <c r="G9" s="397" t="s">
        <v>871</v>
      </c>
      <c r="H9" s="397" t="s">
        <v>1073</v>
      </c>
    </row>
    <row r="10" spans="1:35" ht="15" x14ac:dyDescent="0.25">
      <c r="A10" s="376"/>
      <c r="B10" s="377" t="s">
        <v>270</v>
      </c>
      <c r="C10" s="378"/>
      <c r="D10" s="398"/>
      <c r="E10" s="378"/>
    </row>
    <row r="11" spans="1:35" ht="15" x14ac:dyDescent="0.25">
      <c r="A11" s="379" t="s">
        <v>420</v>
      </c>
      <c r="B11" s="380" t="s">
        <v>1087</v>
      </c>
      <c r="C11" s="381" t="s">
        <v>658</v>
      </c>
      <c r="D11" s="399" t="s">
        <v>276</v>
      </c>
      <c r="E11" s="382">
        <v>60</v>
      </c>
      <c r="F11" s="382">
        <v>60</v>
      </c>
      <c r="G11" s="382">
        <v>60</v>
      </c>
      <c r="H11" s="382">
        <f>G11</f>
        <v>60</v>
      </c>
    </row>
    <row r="12" spans="1:35" ht="15" x14ac:dyDescent="0.25">
      <c r="A12" s="379" t="s">
        <v>428</v>
      </c>
      <c r="B12" s="380" t="s">
        <v>659</v>
      </c>
      <c r="C12" s="727" t="s">
        <v>1156</v>
      </c>
      <c r="D12" s="1074" t="s">
        <v>276</v>
      </c>
      <c r="E12" s="1034">
        <v>188</v>
      </c>
      <c r="F12" s="1034">
        <v>188</v>
      </c>
      <c r="G12" s="1034">
        <v>188</v>
      </c>
      <c r="H12" s="1034">
        <f t="shared" ref="H12:H45" si="0">G12</f>
        <v>188</v>
      </c>
    </row>
    <row r="13" spans="1:35" ht="25.5" customHeight="1" x14ac:dyDescent="0.25">
      <c r="A13" s="379" t="s">
        <v>429</v>
      </c>
      <c r="B13" s="383" t="s">
        <v>1088</v>
      </c>
      <c r="C13" s="384" t="s">
        <v>1089</v>
      </c>
      <c r="D13" s="400" t="s">
        <v>276</v>
      </c>
      <c r="E13" s="385">
        <v>237</v>
      </c>
      <c r="F13" s="385">
        <v>237</v>
      </c>
      <c r="G13" s="385">
        <v>237</v>
      </c>
      <c r="H13" s="382">
        <f t="shared" si="0"/>
        <v>237</v>
      </c>
    </row>
    <row r="14" spans="1:35" ht="15" x14ac:dyDescent="0.25">
      <c r="A14" s="379" t="s">
        <v>430</v>
      </c>
      <c r="B14" s="380" t="s">
        <v>1090</v>
      </c>
      <c r="C14" s="381" t="s">
        <v>660</v>
      </c>
      <c r="D14" s="399" t="s">
        <v>276</v>
      </c>
      <c r="E14" s="382">
        <v>1016</v>
      </c>
      <c r="F14" s="382">
        <v>1016</v>
      </c>
      <c r="G14" s="382">
        <v>1016</v>
      </c>
      <c r="H14" s="382">
        <f t="shared" si="0"/>
        <v>1016</v>
      </c>
    </row>
    <row r="15" spans="1:35" ht="15" x14ac:dyDescent="0.25">
      <c r="A15" s="379" t="s">
        <v>431</v>
      </c>
      <c r="B15" s="380" t="s">
        <v>661</v>
      </c>
      <c r="C15" s="381" t="s">
        <v>662</v>
      </c>
      <c r="D15" s="399" t="s">
        <v>276</v>
      </c>
      <c r="E15" s="382">
        <v>97</v>
      </c>
      <c r="F15" s="382">
        <v>97</v>
      </c>
      <c r="G15" s="382">
        <v>97</v>
      </c>
      <c r="H15" s="382">
        <f t="shared" si="0"/>
        <v>97</v>
      </c>
    </row>
    <row r="16" spans="1:35" ht="15" x14ac:dyDescent="0.25">
      <c r="A16" s="379" t="s">
        <v>432</v>
      </c>
      <c r="B16" s="380" t="s">
        <v>1091</v>
      </c>
      <c r="C16" s="727" t="s">
        <v>663</v>
      </c>
      <c r="D16" s="1074">
        <v>44196</v>
      </c>
      <c r="E16" s="382">
        <v>1200</v>
      </c>
      <c r="F16" s="382">
        <v>1200</v>
      </c>
      <c r="G16" s="382"/>
      <c r="H16" s="382"/>
    </row>
    <row r="17" spans="1:8" ht="15" x14ac:dyDescent="0.25">
      <c r="A17" s="379" t="s">
        <v>433</v>
      </c>
      <c r="B17" s="381" t="s">
        <v>1092</v>
      </c>
      <c r="C17" s="381" t="s">
        <v>664</v>
      </c>
      <c r="D17" s="401" t="s">
        <v>276</v>
      </c>
      <c r="E17" s="382">
        <v>610</v>
      </c>
      <c r="F17" s="382">
        <v>610</v>
      </c>
      <c r="G17" s="382">
        <v>610</v>
      </c>
      <c r="H17" s="382">
        <f t="shared" si="0"/>
        <v>610</v>
      </c>
    </row>
    <row r="18" spans="1:8" ht="24.75" customHeight="1" x14ac:dyDescent="0.25">
      <c r="A18" s="379" t="s">
        <v>434</v>
      </c>
      <c r="B18" s="386" t="s">
        <v>1093</v>
      </c>
      <c r="C18" s="1075" t="s">
        <v>1094</v>
      </c>
      <c r="D18" s="1036">
        <v>44469</v>
      </c>
      <c r="E18" s="392">
        <v>3175</v>
      </c>
      <c r="F18" s="392">
        <v>3175</v>
      </c>
      <c r="G18" s="392">
        <v>3175</v>
      </c>
      <c r="H18" s="1034">
        <f t="shared" si="0"/>
        <v>3175</v>
      </c>
    </row>
    <row r="19" spans="1:8" ht="20.25" customHeight="1" x14ac:dyDescent="0.25">
      <c r="A19" s="379" t="s">
        <v>435</v>
      </c>
      <c r="B19" s="386" t="s">
        <v>665</v>
      </c>
      <c r="C19" s="387" t="s">
        <v>666</v>
      </c>
      <c r="D19" s="402" t="s">
        <v>276</v>
      </c>
      <c r="E19" s="388">
        <v>249</v>
      </c>
      <c r="F19" s="388">
        <v>249</v>
      </c>
      <c r="G19" s="388">
        <v>249</v>
      </c>
      <c r="H19" s="382">
        <f t="shared" si="0"/>
        <v>249</v>
      </c>
    </row>
    <row r="20" spans="1:8" ht="27.75" customHeight="1" x14ac:dyDescent="0.25">
      <c r="A20" s="379" t="s">
        <v>464</v>
      </c>
      <c r="B20" s="386" t="s">
        <v>1095</v>
      </c>
      <c r="C20" s="387" t="s">
        <v>1096</v>
      </c>
      <c r="D20" s="402" t="s">
        <v>276</v>
      </c>
      <c r="E20" s="388">
        <v>76</v>
      </c>
      <c r="F20" s="388">
        <v>76</v>
      </c>
      <c r="G20" s="388">
        <v>76</v>
      </c>
      <c r="H20" s="382">
        <f t="shared" si="0"/>
        <v>76</v>
      </c>
    </row>
    <row r="21" spans="1:8" ht="28.5" customHeight="1" x14ac:dyDescent="0.25">
      <c r="A21" s="379" t="s">
        <v>465</v>
      </c>
      <c r="B21" s="386" t="s">
        <v>1097</v>
      </c>
      <c r="C21" s="387" t="s">
        <v>1098</v>
      </c>
      <c r="D21" s="402" t="s">
        <v>276</v>
      </c>
      <c r="E21" s="388">
        <v>229</v>
      </c>
      <c r="F21" s="388">
        <v>229</v>
      </c>
      <c r="G21" s="388">
        <v>229</v>
      </c>
      <c r="H21" s="382">
        <f t="shared" si="0"/>
        <v>229</v>
      </c>
    </row>
    <row r="22" spans="1:8" ht="48" customHeight="1" x14ac:dyDescent="0.25">
      <c r="A22" s="379" t="s">
        <v>466</v>
      </c>
      <c r="B22" s="389" t="s">
        <v>667</v>
      </c>
      <c r="C22" s="403" t="s">
        <v>1099</v>
      </c>
      <c r="D22" s="404" t="s">
        <v>276</v>
      </c>
      <c r="E22" s="405">
        <v>76</v>
      </c>
      <c r="F22" s="405">
        <v>76</v>
      </c>
      <c r="G22" s="405">
        <v>76</v>
      </c>
      <c r="H22" s="382">
        <f t="shared" si="0"/>
        <v>76</v>
      </c>
    </row>
    <row r="23" spans="1:8" ht="30" customHeight="1" x14ac:dyDescent="0.25">
      <c r="A23" s="379" t="s">
        <v>467</v>
      </c>
      <c r="B23" s="386"/>
      <c r="C23" s="387" t="s">
        <v>1100</v>
      </c>
      <c r="D23" s="402" t="s">
        <v>276</v>
      </c>
      <c r="E23" s="388">
        <v>152</v>
      </c>
      <c r="F23" s="388">
        <v>152</v>
      </c>
      <c r="G23" s="388">
        <v>152</v>
      </c>
      <c r="H23" s="382">
        <f t="shared" si="0"/>
        <v>152</v>
      </c>
    </row>
    <row r="24" spans="1:8" ht="33" customHeight="1" x14ac:dyDescent="0.25">
      <c r="A24" s="379" t="s">
        <v>468</v>
      </c>
      <c r="B24" s="386"/>
      <c r="C24" s="387" t="s">
        <v>669</v>
      </c>
      <c r="D24" s="402" t="s">
        <v>276</v>
      </c>
      <c r="E24" s="388">
        <v>318</v>
      </c>
      <c r="F24" s="388">
        <v>318</v>
      </c>
      <c r="G24" s="388">
        <v>318</v>
      </c>
      <c r="H24" s="382">
        <f t="shared" si="0"/>
        <v>318</v>
      </c>
    </row>
    <row r="25" spans="1:8" ht="15" x14ac:dyDescent="0.25">
      <c r="A25" s="379" t="s">
        <v>469</v>
      </c>
      <c r="B25" s="729"/>
      <c r="C25" s="729" t="s">
        <v>655</v>
      </c>
      <c r="D25" s="1036">
        <v>44089</v>
      </c>
      <c r="E25" s="392">
        <v>0</v>
      </c>
      <c r="F25" s="728">
        <v>0</v>
      </c>
      <c r="G25" s="728">
        <v>0</v>
      </c>
      <c r="H25" s="1034">
        <f t="shared" si="0"/>
        <v>0</v>
      </c>
    </row>
    <row r="26" spans="1:8" ht="15" x14ac:dyDescent="0.25">
      <c r="A26" s="379" t="s">
        <v>470</v>
      </c>
      <c r="B26" s="729">
        <v>40556</v>
      </c>
      <c r="C26" s="729" t="s">
        <v>1101</v>
      </c>
      <c r="D26" s="1036">
        <v>44208</v>
      </c>
      <c r="E26" s="392">
        <v>0</v>
      </c>
      <c r="F26" s="728">
        <v>0</v>
      </c>
      <c r="G26" s="728">
        <v>0</v>
      </c>
      <c r="H26" s="1034">
        <f t="shared" si="0"/>
        <v>0</v>
      </c>
    </row>
    <row r="27" spans="1:8" ht="15.75" x14ac:dyDescent="0.25">
      <c r="A27" s="379" t="s">
        <v>471</v>
      </c>
      <c r="B27" s="391" t="s">
        <v>674</v>
      </c>
      <c r="C27" s="391" t="s">
        <v>675</v>
      </c>
      <c r="D27" s="396" t="s">
        <v>276</v>
      </c>
      <c r="E27" s="395">
        <v>131</v>
      </c>
      <c r="F27" s="393">
        <v>131</v>
      </c>
      <c r="G27" s="393">
        <v>131</v>
      </c>
      <c r="H27" s="382">
        <f t="shared" si="0"/>
        <v>131</v>
      </c>
    </row>
    <row r="28" spans="1:8" ht="15.75" x14ac:dyDescent="0.25">
      <c r="A28" s="379" t="s">
        <v>472</v>
      </c>
      <c r="B28" s="391" t="s">
        <v>1102</v>
      </c>
      <c r="C28" s="391" t="s">
        <v>1103</v>
      </c>
      <c r="D28" s="396" t="s">
        <v>276</v>
      </c>
      <c r="E28" s="395">
        <v>686</v>
      </c>
      <c r="F28" s="393">
        <v>686</v>
      </c>
      <c r="G28" s="393">
        <v>686</v>
      </c>
      <c r="H28" s="382">
        <f t="shared" si="0"/>
        <v>686</v>
      </c>
    </row>
    <row r="29" spans="1:8" ht="15.75" x14ac:dyDescent="0.25">
      <c r="A29" s="379" t="s">
        <v>473</v>
      </c>
      <c r="B29" s="395"/>
      <c r="C29" s="391" t="s">
        <v>673</v>
      </c>
      <c r="D29" s="396" t="s">
        <v>276</v>
      </c>
      <c r="E29" s="1035">
        <v>4033</v>
      </c>
      <c r="F29" s="390">
        <v>4033</v>
      </c>
      <c r="G29" s="390">
        <v>4033</v>
      </c>
      <c r="H29" s="382">
        <f t="shared" si="0"/>
        <v>4033</v>
      </c>
    </row>
    <row r="30" spans="1:8" ht="15" x14ac:dyDescent="0.25">
      <c r="A30" s="379" t="s">
        <v>474</v>
      </c>
      <c r="B30" s="391" t="s">
        <v>1104</v>
      </c>
      <c r="C30" s="729" t="s">
        <v>1105</v>
      </c>
      <c r="D30" s="1036">
        <v>44136</v>
      </c>
      <c r="E30" s="394">
        <v>2040</v>
      </c>
      <c r="F30" s="393">
        <v>2040</v>
      </c>
      <c r="G30" s="393">
        <v>2040</v>
      </c>
      <c r="H30" s="382">
        <f t="shared" si="0"/>
        <v>2040</v>
      </c>
    </row>
    <row r="31" spans="1:8" ht="15" x14ac:dyDescent="0.25">
      <c r="A31" s="379" t="s">
        <v>475</v>
      </c>
      <c r="B31" s="391" t="s">
        <v>1106</v>
      </c>
      <c r="C31" s="391" t="s">
        <v>668</v>
      </c>
      <c r="D31" s="406" t="s">
        <v>276</v>
      </c>
      <c r="E31" s="394">
        <v>2542</v>
      </c>
      <c r="F31" s="393">
        <v>2542</v>
      </c>
      <c r="G31" s="393">
        <v>2542</v>
      </c>
      <c r="H31" s="382">
        <f t="shared" si="0"/>
        <v>2542</v>
      </c>
    </row>
    <row r="32" spans="1:8" ht="15" x14ac:dyDescent="0.25">
      <c r="A32" s="379" t="s">
        <v>476</v>
      </c>
      <c r="B32" s="729" t="s">
        <v>1107</v>
      </c>
      <c r="C32" s="729" t="s">
        <v>1108</v>
      </c>
      <c r="D32" s="1036">
        <v>44196</v>
      </c>
      <c r="E32" s="392">
        <v>661</v>
      </c>
      <c r="F32" s="728">
        <v>661</v>
      </c>
      <c r="G32" s="728">
        <v>661</v>
      </c>
      <c r="H32" s="1034">
        <f t="shared" si="0"/>
        <v>661</v>
      </c>
    </row>
    <row r="33" spans="1:8" ht="15" x14ac:dyDescent="0.25">
      <c r="A33" s="379" t="s">
        <v>477</v>
      </c>
      <c r="B33" s="729" t="s">
        <v>1109</v>
      </c>
      <c r="C33" s="729" t="s">
        <v>1110</v>
      </c>
      <c r="D33" s="1036">
        <v>44286</v>
      </c>
      <c r="E33" s="392">
        <v>1570</v>
      </c>
      <c r="F33" s="728">
        <v>1570</v>
      </c>
      <c r="G33" s="728">
        <v>1570</v>
      </c>
      <c r="H33" s="1034">
        <f t="shared" si="0"/>
        <v>1570</v>
      </c>
    </row>
    <row r="34" spans="1:8" ht="15" x14ac:dyDescent="0.25">
      <c r="A34" s="379" t="s">
        <v>478</v>
      </c>
      <c r="B34" s="391">
        <v>43585</v>
      </c>
      <c r="C34" s="391" t="s">
        <v>1111</v>
      </c>
      <c r="D34" s="406" t="s">
        <v>276</v>
      </c>
      <c r="E34" s="394">
        <v>90</v>
      </c>
      <c r="F34" s="393">
        <v>90</v>
      </c>
      <c r="G34" s="393">
        <v>90</v>
      </c>
      <c r="H34" s="382">
        <f t="shared" si="0"/>
        <v>90</v>
      </c>
    </row>
    <row r="35" spans="1:8" ht="15" x14ac:dyDescent="0.25">
      <c r="A35" s="379" t="s">
        <v>479</v>
      </c>
      <c r="B35" s="391" t="s">
        <v>1112</v>
      </c>
      <c r="C35" s="391" t="s">
        <v>1113</v>
      </c>
      <c r="D35" s="406" t="s">
        <v>276</v>
      </c>
      <c r="E35" s="394">
        <v>59</v>
      </c>
      <c r="F35" s="393">
        <v>59</v>
      </c>
      <c r="G35" s="393">
        <v>59</v>
      </c>
      <c r="H35" s="382">
        <f t="shared" si="0"/>
        <v>59</v>
      </c>
    </row>
    <row r="36" spans="1:8" ht="15" x14ac:dyDescent="0.25">
      <c r="A36" s="379" t="s">
        <v>488</v>
      </c>
      <c r="B36" s="391"/>
      <c r="C36" s="391" t="s">
        <v>1114</v>
      </c>
      <c r="D36" s="406" t="s">
        <v>276</v>
      </c>
      <c r="E36" s="394">
        <v>227</v>
      </c>
      <c r="F36" s="393">
        <v>227</v>
      </c>
      <c r="G36" s="393">
        <v>227</v>
      </c>
      <c r="H36" s="382">
        <f t="shared" si="0"/>
        <v>227</v>
      </c>
    </row>
    <row r="37" spans="1:8" ht="15" x14ac:dyDescent="0.25">
      <c r="A37" s="379" t="s">
        <v>489</v>
      </c>
      <c r="B37" s="391" t="s">
        <v>1115</v>
      </c>
      <c r="C37" s="391" t="s">
        <v>1116</v>
      </c>
      <c r="D37" s="406" t="s">
        <v>276</v>
      </c>
      <c r="E37" s="394">
        <v>227</v>
      </c>
      <c r="F37" s="393">
        <v>227</v>
      </c>
      <c r="G37" s="393">
        <v>227</v>
      </c>
      <c r="H37" s="382">
        <f t="shared" si="0"/>
        <v>227</v>
      </c>
    </row>
    <row r="38" spans="1:8" ht="15" x14ac:dyDescent="0.25">
      <c r="A38" s="379" t="s">
        <v>490</v>
      </c>
      <c r="B38" s="391" t="s">
        <v>1117</v>
      </c>
      <c r="C38" s="425" t="s">
        <v>1118</v>
      </c>
      <c r="D38" s="406">
        <v>44043</v>
      </c>
      <c r="E38" s="394">
        <v>4500</v>
      </c>
      <c r="F38" s="393">
        <v>4500</v>
      </c>
      <c r="G38" s="393">
        <v>4500</v>
      </c>
      <c r="H38" s="382">
        <f t="shared" si="0"/>
        <v>4500</v>
      </c>
    </row>
    <row r="39" spans="1:8" ht="15" x14ac:dyDescent="0.25">
      <c r="A39" s="379" t="s">
        <v>491</v>
      </c>
      <c r="B39" s="391" t="s">
        <v>1119</v>
      </c>
      <c r="C39" s="425" t="s">
        <v>1120</v>
      </c>
      <c r="D39" s="406" t="s">
        <v>276</v>
      </c>
      <c r="E39" s="394">
        <v>366</v>
      </c>
      <c r="F39" s="393">
        <v>366</v>
      </c>
      <c r="G39" s="393">
        <v>366</v>
      </c>
      <c r="H39" s="382">
        <f t="shared" si="0"/>
        <v>366</v>
      </c>
    </row>
    <row r="40" spans="1:8" ht="15" x14ac:dyDescent="0.25">
      <c r="A40" s="379" t="s">
        <v>492</v>
      </c>
      <c r="B40" s="391" t="s">
        <v>1121</v>
      </c>
      <c r="C40" s="425" t="s">
        <v>1122</v>
      </c>
      <c r="D40" s="1036">
        <v>44280</v>
      </c>
      <c r="E40" s="394">
        <v>4356</v>
      </c>
      <c r="F40" s="393">
        <v>4356</v>
      </c>
      <c r="G40" s="393">
        <v>4356</v>
      </c>
      <c r="H40" s="382">
        <f t="shared" si="0"/>
        <v>4356</v>
      </c>
    </row>
    <row r="41" spans="1:8" ht="15" x14ac:dyDescent="0.25">
      <c r="A41" s="379" t="s">
        <v>493</v>
      </c>
      <c r="B41" s="391" t="s">
        <v>1123</v>
      </c>
      <c r="C41" s="425" t="s">
        <v>1124</v>
      </c>
      <c r="D41" s="406">
        <v>44740</v>
      </c>
      <c r="E41" s="394">
        <v>3018</v>
      </c>
      <c r="F41" s="393">
        <v>1509</v>
      </c>
      <c r="G41" s="393"/>
      <c r="H41" s="382"/>
    </row>
    <row r="42" spans="1:8" ht="15" x14ac:dyDescent="0.25">
      <c r="A42" s="379" t="s">
        <v>494</v>
      </c>
      <c r="B42" s="391" t="s">
        <v>1125</v>
      </c>
      <c r="C42" s="425" t="s">
        <v>1126</v>
      </c>
      <c r="D42" s="406" t="s">
        <v>276</v>
      </c>
      <c r="E42" s="394">
        <v>328</v>
      </c>
      <c r="F42" s="393">
        <v>328</v>
      </c>
      <c r="G42" s="393">
        <v>328</v>
      </c>
      <c r="H42" s="382">
        <f t="shared" si="0"/>
        <v>328</v>
      </c>
    </row>
    <row r="43" spans="1:8" ht="15" x14ac:dyDescent="0.25">
      <c r="A43" s="379" t="s">
        <v>495</v>
      </c>
      <c r="B43" s="391"/>
      <c r="C43" s="425" t="s">
        <v>1155</v>
      </c>
      <c r="D43" s="406"/>
      <c r="E43" s="394">
        <v>650</v>
      </c>
      <c r="F43" s="393">
        <v>650</v>
      </c>
      <c r="G43" s="393">
        <v>650</v>
      </c>
      <c r="H43" s="382">
        <f t="shared" si="0"/>
        <v>650</v>
      </c>
    </row>
    <row r="44" spans="1:8" ht="15" x14ac:dyDescent="0.25">
      <c r="A44" s="379" t="s">
        <v>496</v>
      </c>
      <c r="B44" s="391"/>
      <c r="C44" s="425" t="s">
        <v>1084</v>
      </c>
      <c r="D44" s="406"/>
      <c r="E44" s="394">
        <v>4110</v>
      </c>
      <c r="F44" s="393">
        <v>4110</v>
      </c>
      <c r="G44" s="393">
        <v>4110</v>
      </c>
      <c r="H44" s="382">
        <f t="shared" si="0"/>
        <v>4110</v>
      </c>
    </row>
    <row r="45" spans="1:8" ht="15" x14ac:dyDescent="0.25">
      <c r="A45" s="379" t="s">
        <v>545</v>
      </c>
      <c r="B45" s="391" t="s">
        <v>1127</v>
      </c>
      <c r="C45" s="425" t="s">
        <v>1128</v>
      </c>
      <c r="D45" s="406" t="s">
        <v>276</v>
      </c>
      <c r="E45" s="394">
        <v>240</v>
      </c>
      <c r="F45" s="393">
        <v>240</v>
      </c>
      <c r="G45" s="393">
        <v>240</v>
      </c>
      <c r="H45" s="382">
        <f t="shared" si="0"/>
        <v>240</v>
      </c>
    </row>
    <row r="46" spans="1:8" ht="15" x14ac:dyDescent="0.25">
      <c r="A46" s="379"/>
      <c r="B46" s="391"/>
      <c r="C46" s="425"/>
      <c r="D46" s="406"/>
      <c r="E46" s="392"/>
      <c r="F46" s="393"/>
      <c r="G46" s="393"/>
      <c r="H46" s="393"/>
    </row>
    <row r="47" spans="1:8" ht="15" x14ac:dyDescent="0.25">
      <c r="A47" s="379"/>
      <c r="B47" s="391"/>
      <c r="C47" s="425"/>
      <c r="D47" s="406"/>
      <c r="E47" s="392"/>
      <c r="F47" s="393"/>
      <c r="G47" s="393"/>
      <c r="H47" s="393"/>
    </row>
    <row r="48" spans="1:8" ht="15.75" x14ac:dyDescent="0.25">
      <c r="E48" s="407">
        <f>SUM(E11:E47)</f>
        <v>37517</v>
      </c>
      <c r="F48" s="407">
        <f>SUM(F11:F47)</f>
        <v>36008</v>
      </c>
      <c r="G48" s="407">
        <f>SUM(G11:G47)</f>
        <v>33299</v>
      </c>
      <c r="H48" s="407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F0"/>
    <pageSetUpPr fitToPage="1"/>
  </sheetPr>
  <dimension ref="A1:W96"/>
  <sheetViews>
    <sheetView topLeftCell="A73"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12" t="s">
        <v>1215</v>
      </c>
      <c r="B1" s="1612"/>
      <c r="C1" s="1612"/>
      <c r="D1" s="1612"/>
      <c r="E1" s="1612"/>
      <c r="F1" s="1612"/>
      <c r="G1" s="1612"/>
      <c r="H1" s="1612"/>
      <c r="I1" s="1191"/>
      <c r="J1" s="1191"/>
      <c r="K1" s="1191"/>
      <c r="L1" s="1191"/>
      <c r="M1" s="1191"/>
      <c r="N1" s="1191"/>
      <c r="O1" s="1191"/>
      <c r="P1" s="1191"/>
      <c r="Q1" s="1191"/>
      <c r="R1" s="1191"/>
      <c r="S1" s="1191"/>
      <c r="T1" s="1191"/>
      <c r="U1" s="1191"/>
      <c r="V1" s="1191"/>
      <c r="W1" s="1191"/>
    </row>
    <row r="2" spans="1:23" x14ac:dyDescent="0.2">
      <c r="A2" s="446"/>
      <c r="B2" s="446"/>
      <c r="C2" s="446"/>
      <c r="D2" s="726"/>
      <c r="E2" s="446"/>
      <c r="F2" s="446"/>
      <c r="G2" s="446"/>
    </row>
    <row r="3" spans="1:23" x14ac:dyDescent="0.2">
      <c r="A3" s="1633" t="s">
        <v>73</v>
      </c>
      <c r="B3" s="1633"/>
      <c r="C3" s="1633"/>
      <c r="D3" s="1633"/>
      <c r="E3" s="1633"/>
      <c r="F3" s="1633"/>
      <c r="G3" s="1633"/>
      <c r="H3" s="1633"/>
      <c r="I3" s="1111"/>
    </row>
    <row r="4" spans="1:23" ht="14.25" x14ac:dyDescent="0.2">
      <c r="A4" s="1625" t="s">
        <v>260</v>
      </c>
      <c r="B4" s="1625"/>
      <c r="C4" s="1625"/>
      <c r="D4" s="1625"/>
      <c r="E4" s="1625"/>
      <c r="F4" s="1625"/>
      <c r="G4" s="1625"/>
      <c r="H4" s="1625"/>
      <c r="I4" s="1111"/>
    </row>
    <row r="5" spans="1:23" ht="14.25" x14ac:dyDescent="0.2">
      <c r="A5" s="1625" t="s">
        <v>746</v>
      </c>
      <c r="B5" s="1625"/>
      <c r="C5" s="1625"/>
      <c r="D5" s="1625"/>
      <c r="E5" s="1625"/>
      <c r="F5" s="1625"/>
      <c r="G5" s="1625"/>
      <c r="H5" s="1625"/>
      <c r="I5" s="1111"/>
    </row>
    <row r="6" spans="1:23" ht="14.25" x14ac:dyDescent="0.2">
      <c r="A6" s="1626" t="s">
        <v>52</v>
      </c>
      <c r="B6" s="1626"/>
      <c r="C6" s="1626"/>
      <c r="D6" s="1626"/>
      <c r="E6" s="1626"/>
      <c r="F6" s="1626"/>
      <c r="G6" s="1626"/>
      <c r="H6" s="1626"/>
      <c r="I6" s="1111"/>
    </row>
    <row r="7" spans="1:23" ht="15" x14ac:dyDescent="0.25">
      <c r="A7" s="1102"/>
      <c r="B7" s="1103"/>
      <c r="C7" s="1103"/>
      <c r="D7" s="1103"/>
      <c r="E7" s="446"/>
      <c r="F7" s="446"/>
      <c r="G7" s="446"/>
      <c r="I7" s="1111"/>
    </row>
    <row r="8" spans="1:23" ht="14.25" customHeight="1" x14ac:dyDescent="0.2">
      <c r="A8" s="1634"/>
      <c r="B8" s="1104" t="s">
        <v>54</v>
      </c>
      <c r="C8" s="1104" t="s">
        <v>55</v>
      </c>
      <c r="D8" s="1104" t="s">
        <v>56</v>
      </c>
      <c r="E8" s="546" t="s">
        <v>57</v>
      </c>
      <c r="F8" s="546" t="s">
        <v>411</v>
      </c>
      <c r="G8" s="546" t="s">
        <v>412</v>
      </c>
      <c r="H8" s="546" t="s">
        <v>413</v>
      </c>
      <c r="I8" s="1111"/>
    </row>
    <row r="9" spans="1:23" ht="14.25" customHeight="1" x14ac:dyDescent="0.2">
      <c r="A9" s="1634"/>
      <c r="B9" s="1635" t="s">
        <v>262</v>
      </c>
      <c r="C9" s="1636" t="s">
        <v>263</v>
      </c>
      <c r="D9" s="1636" t="s">
        <v>264</v>
      </c>
      <c r="E9" s="547"/>
      <c r="F9" s="548"/>
      <c r="G9" s="548"/>
      <c r="I9" s="1111"/>
    </row>
    <row r="10" spans="1:23" ht="14.25" customHeight="1" x14ac:dyDescent="0.2">
      <c r="A10" s="1634"/>
      <c r="B10" s="1635"/>
      <c r="C10" s="1636"/>
      <c r="D10" s="1636"/>
      <c r="E10" s="549" t="s">
        <v>747</v>
      </c>
      <c r="F10" s="549" t="s">
        <v>800</v>
      </c>
      <c r="G10" s="549" t="s">
        <v>871</v>
      </c>
      <c r="H10" s="549" t="s">
        <v>1073</v>
      </c>
      <c r="I10" s="1111"/>
    </row>
    <row r="11" spans="1:23" ht="15" x14ac:dyDescent="0.25">
      <c r="A11" s="231"/>
      <c r="B11" s="267" t="s">
        <v>270</v>
      </c>
      <c r="C11" s="268"/>
      <c r="D11" s="268"/>
      <c r="E11" s="446"/>
      <c r="I11" s="1111"/>
    </row>
    <row r="12" spans="1:23" s="1119" customFormat="1" ht="15" x14ac:dyDescent="0.2">
      <c r="A12" s="1113" t="s">
        <v>420</v>
      </c>
      <c r="B12" s="1114" t="s">
        <v>274</v>
      </c>
      <c r="C12" s="1115" t="s">
        <v>273</v>
      </c>
      <c r="D12" s="1116" t="s">
        <v>276</v>
      </c>
      <c r="E12" s="1117">
        <v>300</v>
      </c>
      <c r="F12" s="1117">
        <v>300</v>
      </c>
      <c r="G12" s="1117">
        <v>300</v>
      </c>
      <c r="H12" s="1117">
        <v>300</v>
      </c>
      <c r="I12" s="1118"/>
    </row>
    <row r="13" spans="1:23" s="1119" customFormat="1" ht="15" x14ac:dyDescent="0.2">
      <c r="A13" s="1113" t="s">
        <v>428</v>
      </c>
      <c r="B13" s="1120" t="s">
        <v>277</v>
      </c>
      <c r="C13" s="1121" t="s">
        <v>278</v>
      </c>
      <c r="D13" s="1116" t="s">
        <v>276</v>
      </c>
      <c r="E13" s="1122">
        <v>100</v>
      </c>
      <c r="F13" s="1122">
        <v>100</v>
      </c>
      <c r="G13" s="1122">
        <v>100</v>
      </c>
      <c r="H13" s="1122">
        <v>100</v>
      </c>
      <c r="I13" s="1118"/>
    </row>
    <row r="14" spans="1:23" s="1119" customFormat="1" ht="15" x14ac:dyDescent="0.2">
      <c r="A14" s="1113" t="s">
        <v>429</v>
      </c>
      <c r="B14" s="1120" t="s">
        <v>281</v>
      </c>
      <c r="C14" s="1121" t="s">
        <v>631</v>
      </c>
      <c r="D14" s="1116" t="s">
        <v>276</v>
      </c>
      <c r="E14" s="1122">
        <v>10000</v>
      </c>
      <c r="F14" s="1122">
        <v>10000</v>
      </c>
      <c r="G14" s="1122">
        <v>10000</v>
      </c>
      <c r="H14" s="1122">
        <v>10000</v>
      </c>
      <c r="I14" s="1118"/>
    </row>
    <row r="15" spans="1:23" s="1119" customFormat="1" ht="15" x14ac:dyDescent="0.2">
      <c r="A15" s="1113" t="s">
        <v>430</v>
      </c>
      <c r="B15" s="1120" t="s">
        <v>281</v>
      </c>
      <c r="C15" s="1121" t="s">
        <v>632</v>
      </c>
      <c r="D15" s="1116" t="s">
        <v>276</v>
      </c>
      <c r="E15" s="1122">
        <v>15000</v>
      </c>
      <c r="F15" s="1122">
        <v>15000</v>
      </c>
      <c r="G15" s="1122">
        <v>15000</v>
      </c>
      <c r="H15" s="1122">
        <v>15000</v>
      </c>
      <c r="I15" s="1118"/>
    </row>
    <row r="16" spans="1:23" s="1119" customFormat="1" ht="15" x14ac:dyDescent="0.2">
      <c r="A16" s="1113" t="s">
        <v>431</v>
      </c>
      <c r="B16" s="1120" t="s">
        <v>289</v>
      </c>
      <c r="C16" s="1121" t="s">
        <v>290</v>
      </c>
      <c r="D16" s="1116" t="s">
        <v>276</v>
      </c>
      <c r="E16" s="1122">
        <v>10</v>
      </c>
      <c r="F16" s="1122">
        <v>10</v>
      </c>
      <c r="G16" s="1122">
        <v>10</v>
      </c>
      <c r="H16" s="1122">
        <v>10</v>
      </c>
      <c r="I16" s="1118"/>
    </row>
    <row r="17" spans="1:20" s="1119" customFormat="1" ht="15" x14ac:dyDescent="0.2">
      <c r="A17" s="1113" t="s">
        <v>432</v>
      </c>
      <c r="B17" s="1120" t="s">
        <v>633</v>
      </c>
      <c r="C17" s="1121" t="s">
        <v>634</v>
      </c>
      <c r="D17" s="1123" t="s">
        <v>276</v>
      </c>
      <c r="E17" s="1122">
        <v>900</v>
      </c>
      <c r="F17" s="1122">
        <v>900</v>
      </c>
      <c r="G17" s="1122">
        <v>900</v>
      </c>
      <c r="H17" s="1122">
        <v>900</v>
      </c>
      <c r="I17" s="1118"/>
    </row>
    <row r="18" spans="1:20" s="1119" customFormat="1" ht="15" x14ac:dyDescent="0.2">
      <c r="A18" s="1113" t="s">
        <v>433</v>
      </c>
      <c r="B18" s="1120" t="s">
        <v>635</v>
      </c>
      <c r="C18" s="1121" t="s">
        <v>636</v>
      </c>
      <c r="D18" s="1123" t="s">
        <v>276</v>
      </c>
      <c r="E18" s="1122">
        <v>1190</v>
      </c>
      <c r="F18" s="1122">
        <v>1190</v>
      </c>
      <c r="G18" s="1122">
        <v>1190</v>
      </c>
      <c r="H18" s="1122">
        <v>1190</v>
      </c>
      <c r="I18" s="1118"/>
    </row>
    <row r="19" spans="1:20" s="1119" customFormat="1" ht="15" x14ac:dyDescent="0.2">
      <c r="A19" s="1113" t="s">
        <v>434</v>
      </c>
      <c r="B19" s="1120" t="s">
        <v>301</v>
      </c>
      <c r="C19" s="1121" t="s">
        <v>1161</v>
      </c>
      <c r="D19" s="1123" t="s">
        <v>276</v>
      </c>
      <c r="E19" s="1122">
        <v>1600</v>
      </c>
      <c r="F19" s="1122">
        <v>1600</v>
      </c>
      <c r="G19" s="1122">
        <v>1600</v>
      </c>
      <c r="H19" s="1122">
        <v>1600</v>
      </c>
      <c r="I19" s="1118"/>
    </row>
    <row r="20" spans="1:20" s="1119" customFormat="1" ht="31.5" customHeight="1" x14ac:dyDescent="0.2">
      <c r="A20" s="1113" t="s">
        <v>435</v>
      </c>
      <c r="B20" s="1124" t="s">
        <v>872</v>
      </c>
      <c r="C20" s="1125" t="s">
        <v>637</v>
      </c>
      <c r="D20" s="1126" t="s">
        <v>276</v>
      </c>
      <c r="E20" s="1127">
        <v>35</v>
      </c>
      <c r="F20" s="1127">
        <v>35</v>
      </c>
      <c r="G20" s="1127">
        <v>35</v>
      </c>
      <c r="H20" s="1127">
        <v>35</v>
      </c>
      <c r="I20" s="1118"/>
    </row>
    <row r="21" spans="1:20" s="1119" customFormat="1" ht="15" x14ac:dyDescent="0.2">
      <c r="A21" s="1113" t="s">
        <v>464</v>
      </c>
      <c r="B21" s="1121"/>
      <c r="C21" s="1121" t="s">
        <v>638</v>
      </c>
      <c r="D21" s="1116"/>
      <c r="E21" s="1122">
        <v>3050</v>
      </c>
      <c r="F21" s="1122">
        <v>3050</v>
      </c>
      <c r="G21" s="1122">
        <v>3050</v>
      </c>
      <c r="H21" s="1122">
        <v>3050</v>
      </c>
      <c r="I21" s="1118"/>
    </row>
    <row r="22" spans="1:20" s="1119" customFormat="1" ht="15" x14ac:dyDescent="0.2">
      <c r="A22" s="1113" t="s">
        <v>465</v>
      </c>
      <c r="B22" s="1120" t="s">
        <v>1162</v>
      </c>
      <c r="C22" s="1121" t="s">
        <v>1163</v>
      </c>
      <c r="D22" s="1123">
        <v>44926</v>
      </c>
      <c r="E22" s="1122">
        <v>7285</v>
      </c>
      <c r="F22" s="1122">
        <v>7285</v>
      </c>
      <c r="G22" s="1122">
        <v>0</v>
      </c>
      <c r="H22" s="1122">
        <v>0</v>
      </c>
      <c r="I22" s="1118"/>
    </row>
    <row r="23" spans="1:20" s="1119" customFormat="1" ht="31.5" customHeight="1" x14ac:dyDescent="0.2">
      <c r="A23" s="1113" t="s">
        <v>466</v>
      </c>
      <c r="B23" s="1112" t="s">
        <v>325</v>
      </c>
      <c r="C23" s="1128" t="s">
        <v>326</v>
      </c>
      <c r="D23" s="1129" t="s">
        <v>276</v>
      </c>
      <c r="E23" s="1130">
        <v>40</v>
      </c>
      <c r="F23" s="1130">
        <v>40</v>
      </c>
      <c r="G23" s="1130">
        <v>40</v>
      </c>
      <c r="H23" s="1130">
        <v>40</v>
      </c>
      <c r="I23" s="1118"/>
    </row>
    <row r="24" spans="1:20" s="1119" customFormat="1" ht="30" customHeight="1" x14ac:dyDescent="0.2">
      <c r="A24" s="1113" t="s">
        <v>467</v>
      </c>
      <c r="B24" s="1112" t="s">
        <v>329</v>
      </c>
      <c r="C24" s="1128" t="s">
        <v>639</v>
      </c>
      <c r="D24" s="1129" t="s">
        <v>276</v>
      </c>
      <c r="E24" s="1131">
        <v>210</v>
      </c>
      <c r="F24" s="1131">
        <v>210</v>
      </c>
      <c r="G24" s="1131">
        <v>210</v>
      </c>
      <c r="H24" s="1131">
        <v>210</v>
      </c>
      <c r="I24" s="1118"/>
    </row>
    <row r="25" spans="1:20" s="1119" customFormat="1" ht="27" customHeight="1" x14ac:dyDescent="0.2">
      <c r="A25" s="1113" t="s">
        <v>468</v>
      </c>
      <c r="B25" s="1125" t="s">
        <v>331</v>
      </c>
      <c r="C25" s="1125" t="s">
        <v>640</v>
      </c>
      <c r="D25" s="1132" t="s">
        <v>276</v>
      </c>
      <c r="E25" s="1133">
        <v>199</v>
      </c>
      <c r="F25" s="1133">
        <v>199</v>
      </c>
      <c r="G25" s="1133">
        <v>199</v>
      </c>
      <c r="H25" s="1133">
        <v>199</v>
      </c>
      <c r="I25" s="1118"/>
    </row>
    <row r="26" spans="1:20" s="1119" customFormat="1" ht="26.25" customHeight="1" x14ac:dyDescent="0.2">
      <c r="A26" s="1113" t="s">
        <v>469</v>
      </c>
      <c r="B26" s="1125" t="s">
        <v>333</v>
      </c>
      <c r="C26" s="1125" t="s">
        <v>334</v>
      </c>
      <c r="D26" s="1132" t="s">
        <v>276</v>
      </c>
      <c r="E26" s="1133">
        <v>1863</v>
      </c>
      <c r="F26" s="1133">
        <v>1863</v>
      </c>
      <c r="G26" s="1133">
        <v>1863</v>
      </c>
      <c r="H26" s="1133">
        <v>1863</v>
      </c>
      <c r="I26" s="1118"/>
    </row>
    <row r="27" spans="1:20" s="1138" customFormat="1" ht="30" customHeight="1" x14ac:dyDescent="0.2">
      <c r="A27" s="1113" t="s">
        <v>470</v>
      </c>
      <c r="B27" s="550" t="s">
        <v>748</v>
      </c>
      <c r="C27" s="1134" t="s">
        <v>1164</v>
      </c>
      <c r="D27" s="1135" t="s">
        <v>1165</v>
      </c>
      <c r="E27" s="1131">
        <v>0</v>
      </c>
      <c r="F27" s="1131">
        <v>0</v>
      </c>
      <c r="G27" s="1131">
        <v>0</v>
      </c>
      <c r="H27" s="1131">
        <v>0</v>
      </c>
      <c r="I27" s="1136"/>
      <c r="J27" s="1137"/>
      <c r="K27" s="1137"/>
      <c r="L27" s="1137"/>
      <c r="M27" s="1137"/>
      <c r="N27" s="1137"/>
      <c r="O27" s="1137"/>
      <c r="P27" s="1137"/>
      <c r="Q27" s="1137"/>
      <c r="R27" s="1137"/>
      <c r="S27" s="1137"/>
      <c r="T27" s="1137"/>
    </row>
    <row r="28" spans="1:20" s="1119" customFormat="1" ht="15" x14ac:dyDescent="0.2">
      <c r="A28" s="1113" t="s">
        <v>471</v>
      </c>
      <c r="B28" s="1112"/>
      <c r="C28" s="1134" t="s">
        <v>641</v>
      </c>
      <c r="D28" s="1129" t="s">
        <v>276</v>
      </c>
      <c r="E28" s="1131">
        <v>15</v>
      </c>
      <c r="F28" s="1131">
        <v>15</v>
      </c>
      <c r="G28" s="1131">
        <v>15</v>
      </c>
      <c r="H28" s="1131">
        <v>15</v>
      </c>
      <c r="I28" s="1118"/>
      <c r="S28" s="1137"/>
      <c r="T28" s="1137"/>
    </row>
    <row r="29" spans="1:20" s="1119" customFormat="1" ht="27" customHeight="1" x14ac:dyDescent="0.2">
      <c r="A29" s="1113" t="s">
        <v>472</v>
      </c>
      <c r="B29" s="1112" t="s">
        <v>873</v>
      </c>
      <c r="C29" s="1134" t="s">
        <v>874</v>
      </c>
      <c r="D29" s="1129">
        <v>47150</v>
      </c>
      <c r="E29" s="1131">
        <v>3883</v>
      </c>
      <c r="F29" s="1131">
        <v>3883</v>
      </c>
      <c r="G29" s="1131">
        <v>3883</v>
      </c>
      <c r="H29" s="1131">
        <v>3883</v>
      </c>
      <c r="I29" s="1118"/>
      <c r="S29" s="1137"/>
      <c r="T29" s="1137"/>
    </row>
    <row r="30" spans="1:20" s="1119" customFormat="1" ht="45" customHeight="1" x14ac:dyDescent="0.2">
      <c r="A30" s="1113" t="s">
        <v>473</v>
      </c>
      <c r="B30" s="550" t="s">
        <v>875</v>
      </c>
      <c r="C30" s="1134" t="s">
        <v>1166</v>
      </c>
      <c r="D30" s="1135" t="s">
        <v>1165</v>
      </c>
      <c r="E30" s="1131">
        <v>0</v>
      </c>
      <c r="F30" s="1131">
        <v>0</v>
      </c>
      <c r="G30" s="1131">
        <v>0</v>
      </c>
      <c r="H30" s="1131">
        <v>0</v>
      </c>
      <c r="I30" s="1118"/>
      <c r="S30" s="1137"/>
      <c r="T30" s="1137"/>
    </row>
    <row r="31" spans="1:20" s="1119" customFormat="1" ht="30.75" customHeight="1" x14ac:dyDescent="0.2">
      <c r="A31" s="1113" t="s">
        <v>474</v>
      </c>
      <c r="B31" s="550" t="s">
        <v>876</v>
      </c>
      <c r="C31" s="1134" t="s">
        <v>1167</v>
      </c>
      <c r="D31" s="1135" t="s">
        <v>1165</v>
      </c>
      <c r="E31" s="1131">
        <v>0</v>
      </c>
      <c r="F31" s="1131">
        <v>0</v>
      </c>
      <c r="G31" s="1131">
        <v>0</v>
      </c>
      <c r="H31" s="1131">
        <v>0</v>
      </c>
      <c r="I31" s="1139"/>
      <c r="S31" s="1137"/>
      <c r="T31" s="1137"/>
    </row>
    <row r="32" spans="1:20" s="1138" customFormat="1" ht="27.75" customHeight="1" x14ac:dyDescent="0.2">
      <c r="A32" s="1113" t="s">
        <v>475</v>
      </c>
      <c r="B32" s="1112" t="s">
        <v>642</v>
      </c>
      <c r="C32" s="1134" t="s">
        <v>643</v>
      </c>
      <c r="D32" s="1129" t="s">
        <v>276</v>
      </c>
      <c r="E32" s="1131">
        <v>30</v>
      </c>
      <c r="F32" s="1131">
        <v>30</v>
      </c>
      <c r="G32" s="1131">
        <v>30</v>
      </c>
      <c r="H32" s="1131">
        <v>30</v>
      </c>
      <c r="I32" s="1118"/>
      <c r="J32" s="1137"/>
      <c r="K32" s="1137"/>
      <c r="L32" s="1137"/>
      <c r="M32" s="1137"/>
      <c r="N32" s="1137"/>
      <c r="O32" s="1137"/>
      <c r="P32" s="1137"/>
      <c r="Q32" s="1137"/>
      <c r="R32" s="1137"/>
      <c r="S32" s="1137"/>
      <c r="T32" s="1137"/>
    </row>
    <row r="33" spans="1:20" s="1119" customFormat="1" ht="27.75" customHeight="1" x14ac:dyDescent="0.2">
      <c r="A33" s="1113" t="s">
        <v>476</v>
      </c>
      <c r="B33" s="1112" t="s">
        <v>644</v>
      </c>
      <c r="C33" s="1134" t="s">
        <v>1168</v>
      </c>
      <c r="D33" s="1129" t="s">
        <v>1169</v>
      </c>
      <c r="E33" s="1131">
        <v>0</v>
      </c>
      <c r="F33" s="1131">
        <v>0</v>
      </c>
      <c r="G33" s="1131">
        <v>0</v>
      </c>
      <c r="H33" s="1131">
        <v>0</v>
      </c>
      <c r="I33" s="1118"/>
      <c r="S33" s="1137"/>
      <c r="T33" s="1137"/>
    </row>
    <row r="34" spans="1:20" s="1119" customFormat="1" ht="21.75" customHeight="1" x14ac:dyDescent="0.2">
      <c r="A34" s="1113" t="s">
        <v>477</v>
      </c>
      <c r="B34" s="1112" t="s">
        <v>645</v>
      </c>
      <c r="C34" s="1134" t="s">
        <v>646</v>
      </c>
      <c r="D34" s="1129" t="s">
        <v>276</v>
      </c>
      <c r="E34" s="1131">
        <v>457</v>
      </c>
      <c r="F34" s="1131">
        <v>457</v>
      </c>
      <c r="G34" s="1131">
        <v>457</v>
      </c>
      <c r="H34" s="1131">
        <v>457</v>
      </c>
      <c r="I34" s="1118"/>
    </row>
    <row r="35" spans="1:20" s="1119" customFormat="1" ht="24.75" customHeight="1" x14ac:dyDescent="0.2">
      <c r="A35" s="1113" t="s">
        <v>478</v>
      </c>
      <c r="B35" s="1112" t="s">
        <v>647</v>
      </c>
      <c r="C35" s="1134" t="s">
        <v>688</v>
      </c>
      <c r="D35" s="1129" t="s">
        <v>276</v>
      </c>
      <c r="E35" s="1131">
        <v>198</v>
      </c>
      <c r="F35" s="1131">
        <v>198</v>
      </c>
      <c r="G35" s="1131">
        <v>198</v>
      </c>
      <c r="H35" s="1131">
        <v>198</v>
      </c>
      <c r="I35" s="1118"/>
    </row>
    <row r="36" spans="1:20" s="1119" customFormat="1" ht="28.5" customHeight="1" x14ac:dyDescent="0.2">
      <c r="A36" s="1113" t="s">
        <v>479</v>
      </c>
      <c r="B36" s="1112" t="s">
        <v>648</v>
      </c>
      <c r="C36" s="1134" t="s">
        <v>649</v>
      </c>
      <c r="D36" s="1129" t="s">
        <v>276</v>
      </c>
      <c r="E36" s="1131">
        <v>217</v>
      </c>
      <c r="F36" s="1131">
        <v>217</v>
      </c>
      <c r="G36" s="1131">
        <v>217</v>
      </c>
      <c r="H36" s="1131">
        <v>217</v>
      </c>
      <c r="I36" s="1118"/>
    </row>
    <row r="37" spans="1:20" s="1119" customFormat="1" ht="36" customHeight="1" x14ac:dyDescent="0.2">
      <c r="A37" s="1113" t="s">
        <v>488</v>
      </c>
      <c r="B37" s="1112" t="s">
        <v>877</v>
      </c>
      <c r="C37" s="1134" t="s">
        <v>650</v>
      </c>
      <c r="D37" s="1129" t="s">
        <v>276</v>
      </c>
      <c r="E37" s="1131">
        <v>1320</v>
      </c>
      <c r="F37" s="1131">
        <v>1320</v>
      </c>
      <c r="G37" s="1131">
        <v>1320</v>
      </c>
      <c r="H37" s="1131">
        <v>1320</v>
      </c>
      <c r="I37" s="1118"/>
    </row>
    <row r="38" spans="1:20" s="1119" customFormat="1" ht="26.25" customHeight="1" x14ac:dyDescent="0.2">
      <c r="A38" s="1113" t="s">
        <v>489</v>
      </c>
      <c r="B38" s="1112" t="s">
        <v>878</v>
      </c>
      <c r="C38" s="1134" t="s">
        <v>651</v>
      </c>
      <c r="D38" s="1129">
        <v>45536</v>
      </c>
      <c r="E38" s="1131">
        <v>3810</v>
      </c>
      <c r="F38" s="1131">
        <v>3810</v>
      </c>
      <c r="G38" s="1131">
        <v>3810</v>
      </c>
      <c r="H38" s="1131">
        <v>3810</v>
      </c>
      <c r="I38" s="1118"/>
    </row>
    <row r="39" spans="1:20" s="1119" customFormat="1" ht="15" x14ac:dyDescent="0.2">
      <c r="A39" s="1113" t="s">
        <v>490</v>
      </c>
      <c r="B39" s="1140" t="s">
        <v>1044</v>
      </c>
      <c r="C39" s="1140" t="s">
        <v>1045</v>
      </c>
      <c r="D39" s="1141">
        <v>44561</v>
      </c>
      <c r="E39" s="1140">
        <v>277</v>
      </c>
      <c r="F39" s="1140">
        <v>0</v>
      </c>
      <c r="G39" s="1140">
        <v>0</v>
      </c>
      <c r="H39" s="1140">
        <v>0</v>
      </c>
      <c r="I39" s="1118"/>
    </row>
    <row r="40" spans="1:20" s="1119" customFormat="1" ht="30" x14ac:dyDescent="0.2">
      <c r="A40" s="1113" t="s">
        <v>491</v>
      </c>
      <c r="B40" s="550" t="s">
        <v>1046</v>
      </c>
      <c r="C40" s="1112" t="s">
        <v>1170</v>
      </c>
      <c r="D40" s="1135">
        <v>44255</v>
      </c>
      <c r="E40" s="1142">
        <v>2613</v>
      </c>
      <c r="F40" s="1142">
        <v>0</v>
      </c>
      <c r="G40" s="1142">
        <v>0</v>
      </c>
      <c r="H40" s="1142">
        <v>0</v>
      </c>
      <c r="I40" s="1118"/>
    </row>
    <row r="41" spans="1:20" s="1119" customFormat="1" ht="15" x14ac:dyDescent="0.2">
      <c r="A41" s="1113" t="s">
        <v>492</v>
      </c>
      <c r="B41" s="550" t="s">
        <v>1047</v>
      </c>
      <c r="C41" s="550" t="s">
        <v>652</v>
      </c>
      <c r="D41" s="1135" t="s">
        <v>276</v>
      </c>
      <c r="E41" s="1142">
        <v>3300</v>
      </c>
      <c r="F41" s="1142">
        <v>3300</v>
      </c>
      <c r="G41" s="1142">
        <v>3300</v>
      </c>
      <c r="H41" s="1142">
        <v>3300</v>
      </c>
      <c r="I41" s="1118"/>
    </row>
    <row r="42" spans="1:20" s="1119" customFormat="1" ht="15" x14ac:dyDescent="0.2">
      <c r="A42" s="1113" t="s">
        <v>493</v>
      </c>
      <c r="B42" s="1143" t="s">
        <v>904</v>
      </c>
      <c r="C42" s="1140" t="s">
        <v>905</v>
      </c>
      <c r="D42" s="1144">
        <v>44561</v>
      </c>
      <c r="E42" s="1145">
        <v>297</v>
      </c>
      <c r="F42" s="1145">
        <v>0</v>
      </c>
      <c r="G42" s="1145">
        <v>0</v>
      </c>
      <c r="H42" s="1145">
        <v>0</v>
      </c>
      <c r="I42" s="1118"/>
    </row>
    <row r="43" spans="1:20" s="1119" customFormat="1" ht="15" x14ac:dyDescent="0.2">
      <c r="A43" s="1113" t="s">
        <v>494</v>
      </c>
      <c r="B43" s="1143" t="s">
        <v>1048</v>
      </c>
      <c r="C43" s="1143" t="s">
        <v>1049</v>
      </c>
      <c r="D43" s="1146" t="s">
        <v>276</v>
      </c>
      <c r="E43" s="1143">
        <v>100</v>
      </c>
      <c r="F43" s="1143">
        <v>100</v>
      </c>
      <c r="G43" s="1143">
        <v>100</v>
      </c>
      <c r="H43" s="1143">
        <v>100</v>
      </c>
      <c r="I43" s="1118"/>
    </row>
    <row r="44" spans="1:20" s="1119" customFormat="1" ht="30" x14ac:dyDescent="0.2">
      <c r="A44" s="1113" t="s">
        <v>495</v>
      </c>
      <c r="B44" s="550" t="s">
        <v>653</v>
      </c>
      <c r="C44" s="1134" t="s">
        <v>654</v>
      </c>
      <c r="D44" s="1135" t="s">
        <v>276</v>
      </c>
      <c r="E44" s="1142">
        <v>38</v>
      </c>
      <c r="F44" s="1142">
        <v>38</v>
      </c>
      <c r="G44" s="1142">
        <v>38</v>
      </c>
      <c r="H44" s="1142">
        <v>38</v>
      </c>
      <c r="I44" s="1118"/>
    </row>
    <row r="45" spans="1:20" s="1119" customFormat="1" ht="15" x14ac:dyDescent="0.2">
      <c r="A45" s="1113" t="s">
        <v>496</v>
      </c>
      <c r="B45" s="550">
        <v>42794</v>
      </c>
      <c r="C45" s="550" t="s">
        <v>879</v>
      </c>
      <c r="D45" s="1135" t="s">
        <v>276</v>
      </c>
      <c r="E45" s="1142">
        <v>212</v>
      </c>
      <c r="F45" s="1142">
        <v>212</v>
      </c>
      <c r="G45" s="1142">
        <v>212</v>
      </c>
      <c r="H45" s="1142">
        <v>212</v>
      </c>
      <c r="I45" s="1118"/>
    </row>
    <row r="46" spans="1:20" s="1119" customFormat="1" ht="15" x14ac:dyDescent="0.2">
      <c r="A46" s="1113" t="s">
        <v>545</v>
      </c>
      <c r="B46" s="550" t="s">
        <v>880</v>
      </c>
      <c r="C46" s="550" t="s">
        <v>881</v>
      </c>
      <c r="D46" s="1135" t="s">
        <v>276</v>
      </c>
      <c r="E46" s="1142">
        <v>712</v>
      </c>
      <c r="F46" s="1142">
        <v>712</v>
      </c>
      <c r="G46" s="1142">
        <v>712</v>
      </c>
      <c r="H46" s="1142">
        <v>712</v>
      </c>
      <c r="I46" s="1118"/>
    </row>
    <row r="47" spans="1:20" s="1119" customFormat="1" ht="15" x14ac:dyDescent="0.2">
      <c r="A47" s="1113" t="s">
        <v>546</v>
      </c>
      <c r="B47" s="550"/>
      <c r="C47" s="550" t="s">
        <v>1050</v>
      </c>
      <c r="D47" s="1146" t="s">
        <v>276</v>
      </c>
      <c r="E47" s="1142">
        <v>175</v>
      </c>
      <c r="F47" s="1142">
        <v>175</v>
      </c>
      <c r="G47" s="1142">
        <v>175</v>
      </c>
      <c r="H47" s="1142">
        <v>175</v>
      </c>
      <c r="I47" s="1118"/>
    </row>
    <row r="48" spans="1:20" s="1119" customFormat="1" ht="15" x14ac:dyDescent="0.2">
      <c r="A48" s="1113" t="s">
        <v>547</v>
      </c>
      <c r="B48" s="1147"/>
      <c r="C48" s="550" t="s">
        <v>1051</v>
      </c>
      <c r="D48" s="1148" t="s">
        <v>276</v>
      </c>
      <c r="E48" s="1142">
        <v>52</v>
      </c>
      <c r="F48" s="1142">
        <v>52</v>
      </c>
      <c r="G48" s="1142">
        <v>52</v>
      </c>
      <c r="H48" s="1142">
        <v>52</v>
      </c>
      <c r="I48" s="1118"/>
    </row>
    <row r="49" spans="1:10" s="1119" customFormat="1" ht="15" x14ac:dyDescent="0.2">
      <c r="A49" s="1113" t="s">
        <v>548</v>
      </c>
      <c r="B49" s="1147"/>
      <c r="C49" s="550" t="s">
        <v>1052</v>
      </c>
      <c r="D49" s="1148" t="s">
        <v>276</v>
      </c>
      <c r="E49" s="1142">
        <v>107</v>
      </c>
      <c r="F49" s="1142">
        <v>107</v>
      </c>
      <c r="G49" s="1142">
        <v>107</v>
      </c>
      <c r="H49" s="1142">
        <v>107</v>
      </c>
      <c r="I49" s="1118"/>
    </row>
    <row r="50" spans="1:10" s="1119" customFormat="1" ht="15" x14ac:dyDescent="0.2">
      <c r="A50" s="1113" t="s">
        <v>103</v>
      </c>
      <c r="B50" s="1147"/>
      <c r="C50" s="550" t="s">
        <v>1053</v>
      </c>
      <c r="D50" s="1146" t="s">
        <v>276</v>
      </c>
      <c r="E50" s="1142">
        <v>44</v>
      </c>
      <c r="F50" s="1142">
        <v>44</v>
      </c>
      <c r="G50" s="1142">
        <v>44</v>
      </c>
      <c r="H50" s="1142">
        <v>44</v>
      </c>
      <c r="I50" s="1118"/>
    </row>
    <row r="51" spans="1:10" s="1119" customFormat="1" ht="15" x14ac:dyDescent="0.2">
      <c r="A51" s="1113" t="s">
        <v>573</v>
      </c>
      <c r="B51" s="1147"/>
      <c r="C51" s="550" t="s">
        <v>1054</v>
      </c>
      <c r="D51" s="1146" t="s">
        <v>276</v>
      </c>
      <c r="E51" s="1142">
        <v>77</v>
      </c>
      <c r="F51" s="1142">
        <v>77</v>
      </c>
      <c r="G51" s="1142">
        <v>77</v>
      </c>
      <c r="H51" s="1142">
        <v>77</v>
      </c>
      <c r="I51" s="1118"/>
    </row>
    <row r="52" spans="1:10" s="1119" customFormat="1" ht="15" x14ac:dyDescent="0.2">
      <c r="A52" s="1113" t="s">
        <v>574</v>
      </c>
      <c r="B52" s="1147"/>
      <c r="C52" s="550" t="s">
        <v>656</v>
      </c>
      <c r="D52" s="1146" t="s">
        <v>276</v>
      </c>
      <c r="E52" s="1142">
        <v>98</v>
      </c>
      <c r="F52" s="1142">
        <v>98</v>
      </c>
      <c r="G52" s="1142">
        <v>98</v>
      </c>
      <c r="H52" s="1142">
        <v>98</v>
      </c>
      <c r="I52" s="1118"/>
    </row>
    <row r="53" spans="1:10" s="1119" customFormat="1" ht="15" x14ac:dyDescent="0.2">
      <c r="A53" s="1113" t="s">
        <v>106</v>
      </c>
      <c r="B53" s="1147"/>
      <c r="C53" s="550" t="s">
        <v>1055</v>
      </c>
      <c r="D53" s="1146" t="s">
        <v>276</v>
      </c>
      <c r="E53" s="1142">
        <v>48</v>
      </c>
      <c r="F53" s="1142">
        <v>48</v>
      </c>
      <c r="G53" s="1142">
        <v>48</v>
      </c>
      <c r="H53" s="1142">
        <v>48</v>
      </c>
      <c r="I53" s="1118"/>
    </row>
    <row r="54" spans="1:10" s="1119" customFormat="1" ht="15" x14ac:dyDescent="0.2">
      <c r="A54" s="1113" t="s">
        <v>107</v>
      </c>
      <c r="B54" s="1149">
        <v>68360</v>
      </c>
      <c r="C54" s="550" t="s">
        <v>690</v>
      </c>
      <c r="D54" s="1146" t="s">
        <v>276</v>
      </c>
      <c r="E54" s="1142">
        <v>1844</v>
      </c>
      <c r="F54" s="1142">
        <v>1844</v>
      </c>
      <c r="G54" s="1142">
        <v>1844</v>
      </c>
      <c r="H54" s="1142">
        <v>1844</v>
      </c>
      <c r="I54" s="1150"/>
      <c r="J54" s="1151"/>
    </row>
    <row r="55" spans="1:10" s="1119" customFormat="1" ht="30" x14ac:dyDescent="0.2">
      <c r="A55" s="1113" t="s">
        <v>108</v>
      </c>
      <c r="B55" s="1152"/>
      <c r="C55" s="1112" t="s">
        <v>1056</v>
      </c>
      <c r="D55" s="1153">
        <v>44561</v>
      </c>
      <c r="E55" s="1154">
        <v>35000</v>
      </c>
      <c r="F55" s="1154">
        <v>0</v>
      </c>
      <c r="G55" s="1154">
        <v>0</v>
      </c>
      <c r="H55" s="1154">
        <v>0</v>
      </c>
      <c r="I55" s="1155"/>
      <c r="J55" s="1156"/>
    </row>
    <row r="56" spans="1:10" s="1119" customFormat="1" ht="15" x14ac:dyDescent="0.2">
      <c r="A56" s="1113" t="s">
        <v>111</v>
      </c>
      <c r="B56" s="1143" t="s">
        <v>671</v>
      </c>
      <c r="C56" s="550" t="s">
        <v>672</v>
      </c>
      <c r="D56" s="1146" t="s">
        <v>276</v>
      </c>
      <c r="E56" s="1142">
        <v>22000</v>
      </c>
      <c r="F56" s="1142">
        <v>22000</v>
      </c>
      <c r="G56" s="1142">
        <v>22000</v>
      </c>
      <c r="H56" s="1142">
        <v>22000</v>
      </c>
      <c r="I56" s="1155"/>
      <c r="J56" s="1156"/>
    </row>
    <row r="57" spans="1:10" s="1119" customFormat="1" ht="15" x14ac:dyDescent="0.2">
      <c r="A57" s="1113" t="s">
        <v>114</v>
      </c>
      <c r="B57" s="1147"/>
      <c r="C57" s="550" t="s">
        <v>673</v>
      </c>
      <c r="D57" s="1146" t="s">
        <v>276</v>
      </c>
      <c r="E57" s="1142">
        <v>732</v>
      </c>
      <c r="F57" s="1142">
        <v>732</v>
      </c>
      <c r="G57" s="1142">
        <v>732</v>
      </c>
      <c r="H57" s="1142">
        <v>732</v>
      </c>
      <c r="I57" s="1155"/>
      <c r="J57" s="1156"/>
    </row>
    <row r="58" spans="1:10" s="1119" customFormat="1" ht="30" x14ac:dyDescent="0.2">
      <c r="A58" s="1113" t="s">
        <v>115</v>
      </c>
      <c r="B58" s="1152" t="s">
        <v>696</v>
      </c>
      <c r="C58" s="1112" t="s">
        <v>697</v>
      </c>
      <c r="D58" s="1157" t="s">
        <v>276</v>
      </c>
      <c r="E58" s="1154">
        <v>3277</v>
      </c>
      <c r="F58" s="1154">
        <v>3277</v>
      </c>
      <c r="G58" s="1154">
        <v>3277</v>
      </c>
      <c r="H58" s="1154">
        <v>3277</v>
      </c>
      <c r="I58" s="1158"/>
      <c r="J58" s="1159"/>
    </row>
    <row r="59" spans="1:10" s="1119" customFormat="1" ht="15" x14ac:dyDescent="0.2">
      <c r="A59" s="1113" t="s">
        <v>116</v>
      </c>
      <c r="B59" s="1160">
        <v>42928</v>
      </c>
      <c r="C59" s="550" t="s">
        <v>882</v>
      </c>
      <c r="D59" s="1146" t="s">
        <v>276</v>
      </c>
      <c r="E59" s="1142">
        <v>283</v>
      </c>
      <c r="F59" s="1142">
        <v>283</v>
      </c>
      <c r="G59" s="1142">
        <v>283</v>
      </c>
      <c r="H59" s="1142">
        <v>283</v>
      </c>
      <c r="I59" s="1118"/>
    </row>
    <row r="60" spans="1:10" s="1119" customFormat="1" ht="15" x14ac:dyDescent="0.2">
      <c r="A60" s="1113" t="s">
        <v>117</v>
      </c>
      <c r="B60" s="1143" t="s">
        <v>749</v>
      </c>
      <c r="C60" s="550" t="s">
        <v>750</v>
      </c>
      <c r="D60" s="1148">
        <v>46727</v>
      </c>
      <c r="E60" s="1142">
        <v>155395</v>
      </c>
      <c r="F60" s="1142">
        <v>155395</v>
      </c>
      <c r="G60" s="1142">
        <v>155395</v>
      </c>
      <c r="H60" s="1142">
        <v>155395</v>
      </c>
      <c r="I60" s="1118"/>
    </row>
    <row r="61" spans="1:10" s="1119" customFormat="1" ht="15" x14ac:dyDescent="0.2">
      <c r="A61" s="1113" t="s">
        <v>120</v>
      </c>
      <c r="B61" s="1143" t="s">
        <v>1057</v>
      </c>
      <c r="C61" s="550" t="s">
        <v>751</v>
      </c>
      <c r="D61" s="1148" t="s">
        <v>276</v>
      </c>
      <c r="E61" s="1142">
        <v>8870</v>
      </c>
      <c r="F61" s="1142">
        <v>8870</v>
      </c>
      <c r="G61" s="1142">
        <v>8870</v>
      </c>
      <c r="H61" s="1142">
        <v>8870</v>
      </c>
      <c r="I61" s="1161"/>
    </row>
    <row r="62" spans="1:10" s="1119" customFormat="1" ht="15" x14ac:dyDescent="0.2">
      <c r="A62" s="1113" t="s">
        <v>123</v>
      </c>
      <c r="B62" s="1143" t="s">
        <v>1058</v>
      </c>
      <c r="C62" s="550" t="s">
        <v>752</v>
      </c>
      <c r="D62" s="1148">
        <v>44469</v>
      </c>
      <c r="E62" s="1142">
        <v>2095</v>
      </c>
      <c r="F62" s="1142">
        <v>0</v>
      </c>
      <c r="G62" s="1142">
        <v>0</v>
      </c>
      <c r="H62" s="1142">
        <v>0</v>
      </c>
      <c r="I62" s="1162"/>
    </row>
    <row r="63" spans="1:10" s="1119" customFormat="1" ht="15" x14ac:dyDescent="0.2">
      <c r="A63" s="1113" t="s">
        <v>126</v>
      </c>
      <c r="B63" s="1143" t="s">
        <v>883</v>
      </c>
      <c r="C63" s="550" t="s">
        <v>1171</v>
      </c>
      <c r="D63" s="1146" t="s">
        <v>1165</v>
      </c>
      <c r="E63" s="1142">
        <v>0</v>
      </c>
      <c r="F63" s="1142">
        <v>0</v>
      </c>
      <c r="G63" s="1142">
        <v>0</v>
      </c>
      <c r="H63" s="1142">
        <v>0</v>
      </c>
      <c r="I63" s="1162"/>
    </row>
    <row r="64" spans="1:10" s="1119" customFormat="1" ht="15" x14ac:dyDescent="0.2">
      <c r="A64" s="1113" t="s">
        <v>127</v>
      </c>
      <c r="B64" s="1143" t="s">
        <v>1059</v>
      </c>
      <c r="C64" s="550" t="s">
        <v>884</v>
      </c>
      <c r="D64" s="1148" t="s">
        <v>276</v>
      </c>
      <c r="E64" s="1145">
        <v>5640</v>
      </c>
      <c r="F64" s="1145">
        <v>5640</v>
      </c>
      <c r="G64" s="1145">
        <v>5640</v>
      </c>
      <c r="H64" s="1145">
        <v>5640</v>
      </c>
      <c r="I64" s="1118"/>
    </row>
    <row r="65" spans="1:11" s="1119" customFormat="1" ht="15" x14ac:dyDescent="0.2">
      <c r="A65" s="1113" t="s">
        <v>130</v>
      </c>
      <c r="B65" s="1140" t="s">
        <v>885</v>
      </c>
      <c r="C65" s="550" t="s">
        <v>886</v>
      </c>
      <c r="D65" s="1163" t="s">
        <v>276</v>
      </c>
      <c r="E65" s="1140">
        <v>217</v>
      </c>
      <c r="F65" s="1140">
        <v>217</v>
      </c>
      <c r="G65" s="1140">
        <v>217</v>
      </c>
      <c r="H65" s="1140">
        <v>217</v>
      </c>
      <c r="I65" s="1118"/>
    </row>
    <row r="66" spans="1:11" s="1119" customFormat="1" ht="30" x14ac:dyDescent="0.2">
      <c r="A66" s="1113" t="s">
        <v>131</v>
      </c>
      <c r="B66" s="1164" t="s">
        <v>887</v>
      </c>
      <c r="C66" s="1164" t="s">
        <v>888</v>
      </c>
      <c r="D66" s="1165" t="s">
        <v>276</v>
      </c>
      <c r="E66" s="1166">
        <v>1524</v>
      </c>
      <c r="F66" s="1166">
        <v>1524</v>
      </c>
      <c r="G66" s="1166">
        <v>1524</v>
      </c>
      <c r="H66" s="1166">
        <v>1524</v>
      </c>
      <c r="I66" s="1118"/>
    </row>
    <row r="67" spans="1:11" s="1119" customFormat="1" ht="15" x14ac:dyDescent="0.2">
      <c r="A67" s="1113" t="s">
        <v>132</v>
      </c>
      <c r="B67" s="1140" t="s">
        <v>889</v>
      </c>
      <c r="C67" s="1140" t="s">
        <v>890</v>
      </c>
      <c r="D67" s="1163" t="s">
        <v>276</v>
      </c>
      <c r="E67" s="1140">
        <v>671</v>
      </c>
      <c r="F67" s="1140">
        <v>671</v>
      </c>
      <c r="G67" s="1140">
        <v>671</v>
      </c>
      <c r="H67" s="1140">
        <v>671</v>
      </c>
      <c r="I67" s="1118"/>
    </row>
    <row r="68" spans="1:11" s="1119" customFormat="1" ht="30" x14ac:dyDescent="0.2">
      <c r="A68" s="1113" t="s">
        <v>133</v>
      </c>
      <c r="B68" s="1164" t="s">
        <v>891</v>
      </c>
      <c r="C68" s="1164" t="s">
        <v>892</v>
      </c>
      <c r="D68" s="1165" t="s">
        <v>276</v>
      </c>
      <c r="E68" s="1164">
        <v>200</v>
      </c>
      <c r="F68" s="1164">
        <v>200</v>
      </c>
      <c r="G68" s="1164">
        <v>200</v>
      </c>
      <c r="H68" s="1164">
        <v>200</v>
      </c>
      <c r="I68" s="1118"/>
    </row>
    <row r="69" spans="1:11" s="1119" customFormat="1" ht="15" x14ac:dyDescent="0.2">
      <c r="A69" s="1113" t="s">
        <v>134</v>
      </c>
      <c r="B69" s="1140" t="s">
        <v>1060</v>
      </c>
      <c r="C69" s="1140" t="s">
        <v>893</v>
      </c>
      <c r="D69" s="1141" t="s">
        <v>276</v>
      </c>
      <c r="E69" s="1140">
        <v>424</v>
      </c>
      <c r="F69" s="1140">
        <v>424</v>
      </c>
      <c r="G69" s="1140">
        <v>424</v>
      </c>
      <c r="H69" s="1140">
        <v>424</v>
      </c>
      <c r="I69" s="1118"/>
    </row>
    <row r="70" spans="1:11" s="1119" customFormat="1" ht="15" x14ac:dyDescent="0.2">
      <c r="A70" s="1113" t="s">
        <v>136</v>
      </c>
      <c r="B70" s="1140" t="s">
        <v>1061</v>
      </c>
      <c r="C70" s="1140" t="s">
        <v>1172</v>
      </c>
      <c r="D70" s="1141" t="s">
        <v>1165</v>
      </c>
      <c r="E70" s="1142">
        <v>0</v>
      </c>
      <c r="F70" s="1142">
        <v>0</v>
      </c>
      <c r="G70" s="1142">
        <v>0</v>
      </c>
      <c r="H70" s="1142">
        <v>0</v>
      </c>
      <c r="I70" s="1118"/>
    </row>
    <row r="71" spans="1:11" s="1119" customFormat="1" ht="15" x14ac:dyDescent="0.2">
      <c r="A71" s="1113" t="s">
        <v>139</v>
      </c>
      <c r="B71" s="1140"/>
      <c r="C71" s="1140" t="s">
        <v>894</v>
      </c>
      <c r="D71" s="1141">
        <v>44561</v>
      </c>
      <c r="E71" s="1145">
        <v>610</v>
      </c>
      <c r="F71" s="1145">
        <v>0</v>
      </c>
      <c r="G71" s="1145">
        <v>0</v>
      </c>
      <c r="H71" s="1145">
        <v>0</v>
      </c>
      <c r="I71" s="1118"/>
    </row>
    <row r="72" spans="1:11" s="1119" customFormat="1" ht="15" x14ac:dyDescent="0.2">
      <c r="A72" s="1113" t="s">
        <v>141</v>
      </c>
      <c r="B72" s="1140" t="s">
        <v>895</v>
      </c>
      <c r="C72" s="1140" t="s">
        <v>896</v>
      </c>
      <c r="D72" s="1163" t="s">
        <v>276</v>
      </c>
      <c r="E72" s="1145">
        <v>1067</v>
      </c>
      <c r="F72" s="1145">
        <v>1067</v>
      </c>
      <c r="G72" s="1145">
        <v>1067</v>
      </c>
      <c r="H72" s="1145">
        <v>1067</v>
      </c>
      <c r="I72" s="1118"/>
    </row>
    <row r="73" spans="1:11" s="1119" customFormat="1" ht="15" x14ac:dyDescent="0.2">
      <c r="A73" s="1113" t="s">
        <v>142</v>
      </c>
      <c r="B73" s="1140" t="s">
        <v>897</v>
      </c>
      <c r="C73" s="1140" t="s">
        <v>898</v>
      </c>
      <c r="D73" s="1163" t="s">
        <v>276</v>
      </c>
      <c r="E73" s="1145">
        <v>3048</v>
      </c>
      <c r="F73" s="1145">
        <v>3048</v>
      </c>
      <c r="G73" s="1145">
        <v>3048</v>
      </c>
      <c r="H73" s="1145">
        <v>3048</v>
      </c>
      <c r="I73" s="1150"/>
      <c r="J73" s="1167"/>
      <c r="K73" s="1167"/>
    </row>
    <row r="74" spans="1:11" s="1119" customFormat="1" ht="15" x14ac:dyDescent="0.2">
      <c r="A74" s="1113" t="s">
        <v>143</v>
      </c>
      <c r="B74" s="1140" t="s">
        <v>1173</v>
      </c>
      <c r="C74" s="1140" t="s">
        <v>899</v>
      </c>
      <c r="D74" s="1141">
        <v>44926</v>
      </c>
      <c r="E74" s="1140">
        <v>873</v>
      </c>
      <c r="F74" s="1140">
        <v>873</v>
      </c>
      <c r="G74" s="1140">
        <v>0</v>
      </c>
      <c r="H74" s="1140">
        <v>0</v>
      </c>
      <c r="I74" s="1150"/>
      <c r="J74" s="1167"/>
      <c r="K74" s="1167"/>
    </row>
    <row r="75" spans="1:11" s="1119" customFormat="1" ht="15" x14ac:dyDescent="0.2">
      <c r="A75" s="1113" t="s">
        <v>753</v>
      </c>
      <c r="B75" s="1140" t="s">
        <v>1174</v>
      </c>
      <c r="C75" s="1140" t="s">
        <v>900</v>
      </c>
      <c r="D75" s="1141">
        <v>44926</v>
      </c>
      <c r="E75" s="1142">
        <v>873</v>
      </c>
      <c r="F75" s="1142">
        <v>873</v>
      </c>
      <c r="G75" s="1142">
        <v>0</v>
      </c>
      <c r="H75" s="1142">
        <v>0</v>
      </c>
      <c r="I75" s="1150"/>
      <c r="J75" s="1167"/>
      <c r="K75" s="1167"/>
    </row>
    <row r="76" spans="1:11" s="1119" customFormat="1" ht="30" x14ac:dyDescent="0.2">
      <c r="A76" s="1113" t="s">
        <v>754</v>
      </c>
      <c r="B76" s="1164" t="s">
        <v>1175</v>
      </c>
      <c r="C76" s="1164" t="s">
        <v>901</v>
      </c>
      <c r="D76" s="1144">
        <v>44926</v>
      </c>
      <c r="E76" s="1154">
        <v>873</v>
      </c>
      <c r="F76" s="1154">
        <v>873</v>
      </c>
      <c r="G76" s="1154">
        <v>0</v>
      </c>
      <c r="H76" s="1154">
        <v>0</v>
      </c>
      <c r="I76" s="1168"/>
      <c r="J76" s="1167"/>
      <c r="K76" s="1167"/>
    </row>
    <row r="77" spans="1:11" s="1119" customFormat="1" ht="15" x14ac:dyDescent="0.2">
      <c r="A77" s="1113" t="s">
        <v>819</v>
      </c>
      <c r="B77" s="1143" t="s">
        <v>902</v>
      </c>
      <c r="C77" s="550" t="s">
        <v>903</v>
      </c>
      <c r="D77" s="1148" t="s">
        <v>276</v>
      </c>
      <c r="E77" s="1142">
        <v>2400</v>
      </c>
      <c r="F77" s="1142">
        <v>2400</v>
      </c>
      <c r="G77" s="1142">
        <v>2400</v>
      </c>
      <c r="H77" s="1142">
        <v>2400</v>
      </c>
      <c r="I77" s="1168"/>
      <c r="J77" s="1167"/>
      <c r="K77" s="1167"/>
    </row>
    <row r="78" spans="1:11" s="1119" customFormat="1" ht="15" x14ac:dyDescent="0.2">
      <c r="A78" s="1113" t="s">
        <v>820</v>
      </c>
      <c r="B78" s="1152"/>
      <c r="C78" s="1152" t="s">
        <v>1062</v>
      </c>
      <c r="D78" s="1144">
        <v>44620</v>
      </c>
      <c r="E78" s="1166">
        <v>153</v>
      </c>
      <c r="F78" s="1145">
        <v>26</v>
      </c>
      <c r="G78" s="1145">
        <v>0</v>
      </c>
      <c r="H78" s="1145">
        <v>0</v>
      </c>
      <c r="I78" s="1168"/>
      <c r="J78" s="1167"/>
      <c r="K78" s="1167"/>
    </row>
    <row r="79" spans="1:11" s="1119" customFormat="1" ht="15" x14ac:dyDescent="0.2">
      <c r="A79" s="1113" t="s">
        <v>821</v>
      </c>
      <c r="B79" s="1143" t="s">
        <v>1063</v>
      </c>
      <c r="C79" s="1140" t="s">
        <v>1064</v>
      </c>
      <c r="D79" s="1144">
        <v>44926</v>
      </c>
      <c r="E79" s="1145">
        <v>991</v>
      </c>
      <c r="F79" s="1145">
        <v>991</v>
      </c>
      <c r="G79" s="1145">
        <v>0</v>
      </c>
      <c r="H79" s="1145">
        <v>0</v>
      </c>
      <c r="I79" s="1168"/>
      <c r="J79" s="1167"/>
      <c r="K79" s="1167"/>
    </row>
    <row r="80" spans="1:11" s="1119" customFormat="1" ht="15" x14ac:dyDescent="0.2">
      <c r="A80" s="1113" t="s">
        <v>1180</v>
      </c>
      <c r="B80" s="1143" t="s">
        <v>1065</v>
      </c>
      <c r="C80" s="1140" t="s">
        <v>1066</v>
      </c>
      <c r="D80" s="1144">
        <v>45077</v>
      </c>
      <c r="E80" s="1145">
        <v>848</v>
      </c>
      <c r="F80" s="1145">
        <v>848</v>
      </c>
      <c r="G80" s="1145">
        <v>353</v>
      </c>
      <c r="H80" s="1145">
        <v>0</v>
      </c>
      <c r="I80" s="1168"/>
      <c r="J80" s="1167"/>
      <c r="K80" s="1167"/>
    </row>
    <row r="81" spans="1:11" s="1119" customFormat="1" ht="15" x14ac:dyDescent="0.2">
      <c r="A81" s="1113" t="s">
        <v>1181</v>
      </c>
      <c r="B81" s="1143" t="s">
        <v>1067</v>
      </c>
      <c r="C81" s="1140" t="s">
        <v>1068</v>
      </c>
      <c r="D81" s="1144">
        <v>44227</v>
      </c>
      <c r="E81" s="1145">
        <v>238</v>
      </c>
      <c r="F81" s="1145">
        <v>0</v>
      </c>
      <c r="G81" s="1145">
        <v>0</v>
      </c>
      <c r="H81" s="1145">
        <v>0</v>
      </c>
      <c r="I81" s="1168"/>
      <c r="J81" s="1167"/>
      <c r="K81" s="1167"/>
    </row>
    <row r="82" spans="1:11" s="1119" customFormat="1" ht="15" x14ac:dyDescent="0.2">
      <c r="A82" s="1113" t="s">
        <v>1182</v>
      </c>
      <c r="B82" s="1143" t="s">
        <v>1175</v>
      </c>
      <c r="C82" s="1143" t="s">
        <v>1069</v>
      </c>
      <c r="D82" s="1153">
        <v>44530</v>
      </c>
      <c r="E82" s="1154">
        <v>839</v>
      </c>
      <c r="F82" s="1142">
        <v>0</v>
      </c>
      <c r="G82" s="1142">
        <v>0</v>
      </c>
      <c r="H82" s="1142">
        <v>0</v>
      </c>
      <c r="I82" s="1168"/>
      <c r="J82" s="1167"/>
      <c r="K82" s="1167"/>
    </row>
    <row r="83" spans="1:11" s="1119" customFormat="1" ht="15" x14ac:dyDescent="0.2">
      <c r="A83" s="1113" t="s">
        <v>1183</v>
      </c>
      <c r="B83" s="1143" t="s">
        <v>1070</v>
      </c>
      <c r="C83" s="1140" t="s">
        <v>1071</v>
      </c>
      <c r="D83" s="1144">
        <v>44377</v>
      </c>
      <c r="E83" s="1145">
        <v>9487</v>
      </c>
      <c r="F83" s="1145">
        <v>0</v>
      </c>
      <c r="G83" s="1145">
        <v>0</v>
      </c>
      <c r="H83" s="1145">
        <v>0</v>
      </c>
      <c r="I83" s="1168"/>
    </row>
    <row r="84" spans="1:11" s="1119" customFormat="1" ht="15" x14ac:dyDescent="0.2">
      <c r="A84" s="1113" t="s">
        <v>1184</v>
      </c>
      <c r="B84" s="1143" t="s">
        <v>1072</v>
      </c>
      <c r="C84" s="1143" t="s">
        <v>1176</v>
      </c>
      <c r="D84" s="1148" t="s">
        <v>1169</v>
      </c>
      <c r="E84" s="1142">
        <v>0</v>
      </c>
      <c r="F84" s="1143">
        <v>0</v>
      </c>
      <c r="G84" s="1143">
        <v>0</v>
      </c>
      <c r="H84" s="1143">
        <v>0</v>
      </c>
      <c r="I84" s="1168"/>
    </row>
    <row r="85" spans="1:11" s="1119" customFormat="1" ht="15" x14ac:dyDescent="0.2">
      <c r="A85" s="1113" t="s">
        <v>1185</v>
      </c>
      <c r="B85" s="1143" t="s">
        <v>1074</v>
      </c>
      <c r="C85" s="1143" t="s">
        <v>1177</v>
      </c>
      <c r="D85" s="1148" t="s">
        <v>1169</v>
      </c>
      <c r="E85" s="1142">
        <v>0</v>
      </c>
      <c r="F85" s="1142">
        <v>0</v>
      </c>
      <c r="G85" s="1142">
        <v>0</v>
      </c>
      <c r="H85" s="1142">
        <v>0</v>
      </c>
      <c r="I85" s="1168"/>
    </row>
    <row r="86" spans="1:11" s="1119" customFormat="1" ht="15" x14ac:dyDescent="0.2">
      <c r="A86" s="1113" t="s">
        <v>1186</v>
      </c>
      <c r="B86" s="1140" t="s">
        <v>1075</v>
      </c>
      <c r="C86" s="1140" t="s">
        <v>1178</v>
      </c>
      <c r="D86" s="1141">
        <v>44377</v>
      </c>
      <c r="E86" s="1145">
        <v>4734</v>
      </c>
      <c r="F86" s="1145">
        <v>0</v>
      </c>
      <c r="G86" s="1145">
        <v>0</v>
      </c>
      <c r="H86" s="1145">
        <v>0</v>
      </c>
      <c r="I86" s="1168"/>
    </row>
    <row r="87" spans="1:11" s="1119" customFormat="1" ht="15" x14ac:dyDescent="0.2">
      <c r="A87" s="1113" t="s">
        <v>1187</v>
      </c>
      <c r="B87" s="1143" t="s">
        <v>1076</v>
      </c>
      <c r="C87" s="1143" t="s">
        <v>1077</v>
      </c>
      <c r="D87" s="1148">
        <v>44651</v>
      </c>
      <c r="E87" s="1143">
        <v>73</v>
      </c>
      <c r="F87" s="1143">
        <v>55</v>
      </c>
      <c r="G87" s="1143">
        <v>0</v>
      </c>
      <c r="H87" s="1143">
        <v>0</v>
      </c>
      <c r="I87" s="1168"/>
    </row>
    <row r="88" spans="1:11" s="1119" customFormat="1" ht="15" x14ac:dyDescent="0.2">
      <c r="A88" s="1113" t="s">
        <v>1188</v>
      </c>
      <c r="B88" s="1140" t="s">
        <v>1078</v>
      </c>
      <c r="C88" s="1140" t="s">
        <v>1079</v>
      </c>
      <c r="D88" s="1141">
        <v>44255</v>
      </c>
      <c r="E88" s="1145">
        <v>2540</v>
      </c>
      <c r="F88" s="1140">
        <v>0</v>
      </c>
      <c r="G88" s="1140">
        <v>0</v>
      </c>
      <c r="H88" s="1140">
        <v>0</v>
      </c>
      <c r="I88" s="1169"/>
    </row>
    <row r="89" spans="1:11" s="1119" customFormat="1" ht="15" x14ac:dyDescent="0.2">
      <c r="A89" s="1113" t="s">
        <v>1189</v>
      </c>
      <c r="B89" s="1140" t="s">
        <v>1080</v>
      </c>
      <c r="C89" s="1143" t="s">
        <v>1081</v>
      </c>
      <c r="D89" s="1148">
        <v>44240</v>
      </c>
      <c r="E89" s="1142">
        <v>2152</v>
      </c>
      <c r="F89" s="1143">
        <v>0</v>
      </c>
      <c r="G89" s="1143">
        <v>0</v>
      </c>
      <c r="H89" s="1143">
        <v>0</v>
      </c>
      <c r="I89" s="1168"/>
    </row>
    <row r="90" spans="1:11" s="1119" customFormat="1" ht="15" x14ac:dyDescent="0.2">
      <c r="A90" s="1113" t="s">
        <v>1190</v>
      </c>
      <c r="B90" s="1156"/>
      <c r="C90" s="1140" t="s">
        <v>1082</v>
      </c>
      <c r="D90" s="1163" t="s">
        <v>276</v>
      </c>
      <c r="E90" s="1145">
        <v>2000</v>
      </c>
      <c r="F90" s="1145">
        <v>2000</v>
      </c>
      <c r="G90" s="1145">
        <v>2000</v>
      </c>
      <c r="H90" s="1145">
        <v>2000</v>
      </c>
      <c r="I90" s="1170"/>
    </row>
    <row r="91" spans="1:11" s="1119" customFormat="1" ht="15" x14ac:dyDescent="0.2">
      <c r="A91" s="1113" t="s">
        <v>1191</v>
      </c>
      <c r="B91" s="1156"/>
      <c r="C91" s="1140" t="s">
        <v>1083</v>
      </c>
      <c r="D91" s="1156"/>
      <c r="E91" s="1145">
        <v>15240</v>
      </c>
      <c r="F91" s="1145">
        <v>15240</v>
      </c>
      <c r="G91" s="1145">
        <v>15240</v>
      </c>
      <c r="H91" s="1145">
        <v>15240</v>
      </c>
      <c r="I91" s="1170"/>
    </row>
    <row r="92" spans="1:11" s="1119" customFormat="1" ht="15" x14ac:dyDescent="0.2">
      <c r="A92" s="1113" t="s">
        <v>1192</v>
      </c>
      <c r="B92" s="1140"/>
      <c r="C92" s="1140" t="s">
        <v>1084</v>
      </c>
      <c r="D92" s="1140"/>
      <c r="E92" s="1145">
        <v>24500</v>
      </c>
      <c r="F92" s="1145">
        <v>24500</v>
      </c>
      <c r="G92" s="1145">
        <v>24500</v>
      </c>
      <c r="H92" s="1145">
        <v>24500</v>
      </c>
    </row>
    <row r="93" spans="1:11" s="1119" customFormat="1" ht="15" x14ac:dyDescent="0.2">
      <c r="A93" s="1113" t="s">
        <v>1193</v>
      </c>
      <c r="B93" s="1140" t="s">
        <v>1085</v>
      </c>
      <c r="C93" s="1140" t="s">
        <v>1179</v>
      </c>
      <c r="D93" s="1141">
        <v>44286</v>
      </c>
      <c r="E93" s="1145">
        <v>415</v>
      </c>
      <c r="F93" s="1145">
        <v>0</v>
      </c>
      <c r="G93" s="1145">
        <v>0</v>
      </c>
      <c r="H93" s="1145">
        <v>0</v>
      </c>
    </row>
    <row r="94" spans="1:11" s="1172" customFormat="1" ht="14.25" x14ac:dyDescent="0.2">
      <c r="A94" s="1171"/>
      <c r="E94" s="1173">
        <f>SUM(E12:E93)</f>
        <v>371988</v>
      </c>
      <c r="F94" s="1173">
        <f>SUM(F12:F93)</f>
        <v>310546</v>
      </c>
      <c r="G94" s="1173">
        <f>SUM(G12:G93)</f>
        <v>299075</v>
      </c>
      <c r="H94" s="1173">
        <f>SUM(H12:H93)</f>
        <v>298722</v>
      </c>
    </row>
    <row r="95" spans="1:11" ht="15" x14ac:dyDescent="0.25">
      <c r="A95" s="731"/>
    </row>
    <row r="96" spans="1:11" ht="15" x14ac:dyDescent="0.25">
      <c r="A96" s="731"/>
      <c r="B96" s="732"/>
      <c r="C96" s="732"/>
      <c r="D96" s="732"/>
      <c r="E96" s="730"/>
      <c r="F96" s="730"/>
      <c r="G96" s="730"/>
      <c r="H96" s="730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1" customWidth="1"/>
    <col min="2" max="2" width="27.7109375" style="233" customWidth="1"/>
    <col min="3" max="3" width="47.85546875" style="233" customWidth="1"/>
    <col min="4" max="4" width="9.140625" style="222"/>
    <col min="5" max="5" width="8.7109375" style="233" bestFit="1" customWidth="1"/>
    <col min="6" max="6" width="8.42578125" style="233" bestFit="1" customWidth="1"/>
    <col min="7" max="7" width="8.7109375" style="233" customWidth="1"/>
    <col min="8" max="8" width="8.85546875" style="233" customWidth="1"/>
    <col min="9" max="9" width="9.140625" style="233"/>
    <col min="10" max="16384" width="9.140625" style="224"/>
  </cols>
  <sheetData>
    <row r="1" spans="1:11" ht="14.1" customHeight="1" x14ac:dyDescent="0.25">
      <c r="C1" s="1641" t="s">
        <v>146</v>
      </c>
      <c r="D1" s="1641"/>
      <c r="E1" s="1641"/>
      <c r="F1" s="1641"/>
      <c r="G1" s="1641"/>
      <c r="H1" s="1641"/>
    </row>
    <row r="2" spans="1:11" ht="20.100000000000001" customHeight="1" x14ac:dyDescent="0.25">
      <c r="A2" s="1625" t="s">
        <v>260</v>
      </c>
      <c r="B2" s="1642"/>
      <c r="C2" s="1642"/>
      <c r="D2" s="1642"/>
      <c r="E2" s="1642"/>
      <c r="F2" s="1642"/>
      <c r="G2" s="1642"/>
      <c r="H2" s="1642"/>
    </row>
    <row r="3" spans="1:11" ht="14.1" customHeight="1" x14ac:dyDescent="0.25">
      <c r="A3" s="1625" t="s">
        <v>261</v>
      </c>
      <c r="B3" s="1642"/>
      <c r="C3" s="1642"/>
      <c r="D3" s="1642"/>
      <c r="E3" s="1642"/>
      <c r="F3" s="1642"/>
      <c r="G3" s="1642"/>
      <c r="H3" s="1642"/>
    </row>
    <row r="4" spans="1:11" ht="14.1" customHeight="1" x14ac:dyDescent="0.25">
      <c r="A4" s="1626" t="s">
        <v>52</v>
      </c>
      <c r="B4" s="1643"/>
      <c r="C4" s="1643"/>
      <c r="D4" s="1643"/>
      <c r="E4" s="1643"/>
      <c r="F4" s="1643"/>
      <c r="G4" s="1643"/>
      <c r="H4" s="1643"/>
    </row>
    <row r="5" spans="1:11" ht="14.1" customHeight="1" x14ac:dyDescent="0.25">
      <c r="A5" s="220"/>
      <c r="B5" s="221"/>
      <c r="C5" s="221"/>
      <c r="D5" s="221"/>
      <c r="E5" s="221"/>
      <c r="F5" s="221"/>
      <c r="G5" s="221"/>
      <c r="H5" s="221"/>
    </row>
    <row r="6" spans="1:11" ht="14.1" customHeight="1" x14ac:dyDescent="0.25">
      <c r="A6" s="1634"/>
      <c r="B6" s="223" t="s">
        <v>54</v>
      </c>
      <c r="C6" s="223" t="s">
        <v>55</v>
      </c>
      <c r="D6" s="223" t="s">
        <v>56</v>
      </c>
      <c r="E6" s="223" t="s">
        <v>57</v>
      </c>
      <c r="F6" s="223" t="s">
        <v>411</v>
      </c>
      <c r="G6" s="223" t="s">
        <v>412</v>
      </c>
      <c r="H6" s="223" t="s">
        <v>413</v>
      </c>
      <c r="I6" s="223" t="s">
        <v>514</v>
      </c>
    </row>
    <row r="7" spans="1:11" s="263" customFormat="1" ht="13.5" customHeight="1" x14ac:dyDescent="0.25">
      <c r="A7" s="1634"/>
      <c r="B7" s="1640" t="s">
        <v>262</v>
      </c>
      <c r="C7" s="1644" t="s">
        <v>263</v>
      </c>
      <c r="D7" s="1644" t="s">
        <v>264</v>
      </c>
      <c r="E7" s="1638" t="s">
        <v>265</v>
      </c>
      <c r="F7" s="1639"/>
      <c r="G7" s="1639"/>
      <c r="H7" s="1639"/>
      <c r="I7" s="1640"/>
      <c r="J7" s="262"/>
      <c r="K7" s="262"/>
    </row>
    <row r="8" spans="1:11" s="263" customFormat="1" ht="13.5" customHeight="1" x14ac:dyDescent="0.25">
      <c r="A8" s="1634"/>
      <c r="B8" s="1640"/>
      <c r="C8" s="1644"/>
      <c r="D8" s="1644"/>
      <c r="E8" s="264" t="s">
        <v>266</v>
      </c>
      <c r="F8" s="264" t="s">
        <v>267</v>
      </c>
      <c r="G8" s="264" t="s">
        <v>268</v>
      </c>
      <c r="H8" s="265" t="s">
        <v>269</v>
      </c>
      <c r="I8" s="264" t="s">
        <v>144</v>
      </c>
      <c r="J8" s="266"/>
      <c r="K8" s="266"/>
    </row>
    <row r="9" spans="1:11" s="263" customFormat="1" ht="13.5" customHeight="1" x14ac:dyDescent="0.25">
      <c r="A9" s="231" t="s">
        <v>420</v>
      </c>
      <c r="B9" s="267" t="s">
        <v>270</v>
      </c>
      <c r="C9" s="268"/>
      <c r="D9" s="269"/>
      <c r="E9" s="268"/>
      <c r="F9" s="268"/>
      <c r="G9" s="268"/>
      <c r="H9" s="268"/>
      <c r="I9" s="219"/>
    </row>
    <row r="10" spans="1:11" ht="13.5" customHeight="1" x14ac:dyDescent="0.25">
      <c r="A10" s="231" t="s">
        <v>428</v>
      </c>
      <c r="B10" s="270" t="s">
        <v>271</v>
      </c>
    </row>
    <row r="11" spans="1:11" ht="13.5" customHeight="1" x14ac:dyDescent="0.25">
      <c r="A11" s="231" t="s">
        <v>429</v>
      </c>
      <c r="B11" s="253" t="s">
        <v>272</v>
      </c>
      <c r="C11" s="254" t="s">
        <v>273</v>
      </c>
      <c r="D11" s="255"/>
      <c r="E11" s="254"/>
      <c r="F11" s="254"/>
      <c r="G11" s="254"/>
      <c r="H11" s="254"/>
    </row>
    <row r="12" spans="1:11" ht="13.5" customHeight="1" x14ac:dyDescent="0.25">
      <c r="A12" s="231" t="s">
        <v>430</v>
      </c>
      <c r="B12" s="253" t="s">
        <v>274</v>
      </c>
      <c r="C12" s="254" t="s">
        <v>275</v>
      </c>
      <c r="D12" s="222" t="s">
        <v>276</v>
      </c>
      <c r="E12" s="256">
        <v>300</v>
      </c>
      <c r="F12" s="256">
        <v>300</v>
      </c>
      <c r="G12" s="256">
        <v>300</v>
      </c>
      <c r="H12" s="256">
        <v>300</v>
      </c>
    </row>
    <row r="13" spans="1:11" ht="13.5" customHeight="1" x14ac:dyDescent="0.25">
      <c r="A13" s="231" t="s">
        <v>431</v>
      </c>
      <c r="B13" s="232" t="s">
        <v>277</v>
      </c>
      <c r="C13" s="233" t="s">
        <v>278</v>
      </c>
      <c r="D13" s="222" t="s">
        <v>276</v>
      </c>
      <c r="E13" s="230">
        <v>100</v>
      </c>
      <c r="F13" s="230">
        <v>100</v>
      </c>
      <c r="G13" s="230">
        <v>100</v>
      </c>
      <c r="H13" s="230">
        <v>100</v>
      </c>
      <c r="I13" s="233">
        <v>100</v>
      </c>
    </row>
    <row r="14" spans="1:11" ht="13.5" customHeight="1" x14ac:dyDescent="0.25">
      <c r="A14" s="231" t="s">
        <v>432</v>
      </c>
      <c r="B14" s="232" t="s">
        <v>279</v>
      </c>
      <c r="C14" s="233" t="s">
        <v>280</v>
      </c>
      <c r="D14" s="222" t="s">
        <v>276</v>
      </c>
      <c r="E14" s="230">
        <v>24554</v>
      </c>
      <c r="F14" s="230">
        <v>19393</v>
      </c>
      <c r="G14" s="230"/>
      <c r="H14" s="230">
        <v>24241</v>
      </c>
      <c r="I14" s="233">
        <v>24250</v>
      </c>
    </row>
    <row r="15" spans="1:11" ht="13.5" customHeight="1" x14ac:dyDescent="0.25">
      <c r="A15" s="231" t="s">
        <v>433</v>
      </c>
      <c r="B15" s="232" t="s">
        <v>281</v>
      </c>
      <c r="C15" s="233" t="s">
        <v>282</v>
      </c>
      <c r="D15" s="222" t="s">
        <v>276</v>
      </c>
      <c r="E15" s="230"/>
      <c r="F15" s="230"/>
      <c r="G15" s="230"/>
      <c r="H15" s="230"/>
    </row>
    <row r="16" spans="1:11" ht="13.5" customHeight="1" x14ac:dyDescent="0.25">
      <c r="A16" s="231" t="s">
        <v>434</v>
      </c>
      <c r="B16" s="232" t="s">
        <v>283</v>
      </c>
      <c r="C16" s="233" t="s">
        <v>284</v>
      </c>
      <c r="D16" s="222" t="s">
        <v>276</v>
      </c>
      <c r="E16" s="230">
        <v>17280</v>
      </c>
      <c r="F16" s="230">
        <v>17280</v>
      </c>
      <c r="G16" s="230">
        <v>17280</v>
      </c>
      <c r="H16" s="230">
        <v>17280</v>
      </c>
      <c r="I16" s="233">
        <v>17280</v>
      </c>
    </row>
    <row r="17" spans="1:13" ht="13.5" customHeight="1" x14ac:dyDescent="0.25">
      <c r="A17" s="231" t="s">
        <v>435</v>
      </c>
      <c r="B17" s="232" t="s">
        <v>285</v>
      </c>
      <c r="C17" s="233" t="s">
        <v>286</v>
      </c>
      <c r="D17" s="222" t="s">
        <v>276</v>
      </c>
      <c r="E17" s="230">
        <v>32739</v>
      </c>
      <c r="F17" s="230">
        <v>25858</v>
      </c>
      <c r="G17" s="230"/>
      <c r="H17" s="230">
        <v>27321</v>
      </c>
      <c r="I17" s="233">
        <v>27350</v>
      </c>
    </row>
    <row r="18" spans="1:13" ht="13.5" customHeight="1" x14ac:dyDescent="0.25">
      <c r="A18" s="231" t="s">
        <v>464</v>
      </c>
      <c r="B18" s="232"/>
      <c r="C18" s="233" t="s">
        <v>287</v>
      </c>
      <c r="D18" s="222" t="s">
        <v>276</v>
      </c>
      <c r="E18" s="230"/>
      <c r="F18" s="230"/>
      <c r="G18" s="230"/>
      <c r="H18" s="230"/>
    </row>
    <row r="19" spans="1:13" ht="13.5" customHeight="1" x14ac:dyDescent="0.25">
      <c r="A19" s="231" t="s">
        <v>465</v>
      </c>
      <c r="B19" s="232"/>
      <c r="C19" s="233" t="s">
        <v>288</v>
      </c>
      <c r="D19" s="222" t="s">
        <v>276</v>
      </c>
      <c r="E19" s="230">
        <v>23050</v>
      </c>
      <c r="F19" s="230">
        <v>23050</v>
      </c>
      <c r="G19" s="230">
        <v>23050</v>
      </c>
      <c r="H19" s="230">
        <v>23050</v>
      </c>
      <c r="I19" s="233">
        <v>23050</v>
      </c>
    </row>
    <row r="20" spans="1:13" ht="18" customHeight="1" x14ac:dyDescent="0.25">
      <c r="A20" s="231" t="s">
        <v>466</v>
      </c>
      <c r="B20" s="232" t="s">
        <v>289</v>
      </c>
      <c r="C20" s="233" t="s">
        <v>290</v>
      </c>
      <c r="D20" s="222" t="s">
        <v>276</v>
      </c>
      <c r="E20" s="230">
        <v>9</v>
      </c>
      <c r="F20" s="230">
        <v>9</v>
      </c>
      <c r="G20" s="230">
        <v>9</v>
      </c>
      <c r="H20" s="230">
        <v>9</v>
      </c>
      <c r="I20" s="233">
        <v>9</v>
      </c>
    </row>
    <row r="21" spans="1:13" ht="13.5" customHeight="1" x14ac:dyDescent="0.25">
      <c r="A21" s="231" t="s">
        <v>467</v>
      </c>
      <c r="B21" s="232" t="s">
        <v>291</v>
      </c>
      <c r="C21" s="233" t="s">
        <v>292</v>
      </c>
      <c r="D21" s="222" t="s">
        <v>276</v>
      </c>
      <c r="E21" s="230">
        <v>50</v>
      </c>
      <c r="F21" s="230">
        <v>50</v>
      </c>
      <c r="G21" s="230">
        <v>50</v>
      </c>
      <c r="H21" s="230">
        <v>100</v>
      </c>
      <c r="I21" s="233">
        <v>100</v>
      </c>
    </row>
    <row r="22" spans="1:13" ht="21" customHeight="1" x14ac:dyDescent="0.25">
      <c r="A22" s="231" t="s">
        <v>468</v>
      </c>
      <c r="B22" s="232" t="s">
        <v>293</v>
      </c>
      <c r="C22" s="233" t="s">
        <v>294</v>
      </c>
      <c r="D22" s="234" t="s">
        <v>276</v>
      </c>
      <c r="E22" s="230">
        <v>875</v>
      </c>
      <c r="F22" s="230">
        <v>875</v>
      </c>
      <c r="G22" s="230">
        <v>875</v>
      </c>
      <c r="H22" s="230">
        <v>875</v>
      </c>
      <c r="I22" s="233">
        <v>875</v>
      </c>
    </row>
    <row r="23" spans="1:13" s="226" customFormat="1" ht="30" x14ac:dyDescent="0.25">
      <c r="A23" s="231" t="s">
        <v>469</v>
      </c>
      <c r="B23" s="235" t="s">
        <v>295</v>
      </c>
      <c r="C23" s="257" t="s">
        <v>296</v>
      </c>
      <c r="D23" s="237" t="s">
        <v>276</v>
      </c>
      <c r="E23" s="258">
        <v>129</v>
      </c>
      <c r="F23" s="258">
        <v>129</v>
      </c>
      <c r="G23" s="258">
        <v>129</v>
      </c>
      <c r="H23" s="258">
        <v>193</v>
      </c>
      <c r="I23" s="243">
        <v>193</v>
      </c>
      <c r="J23" s="250"/>
      <c r="K23" s="259"/>
      <c r="M23" s="260"/>
    </row>
    <row r="24" spans="1:13" ht="17.25" customHeight="1" x14ac:dyDescent="0.25">
      <c r="A24" s="231" t="s">
        <v>470</v>
      </c>
      <c r="B24" s="232" t="s">
        <v>95</v>
      </c>
      <c r="C24" s="233" t="s">
        <v>297</v>
      </c>
      <c r="D24" s="234" t="s">
        <v>276</v>
      </c>
      <c r="E24" s="230">
        <v>125</v>
      </c>
      <c r="F24" s="230">
        <v>125</v>
      </c>
      <c r="G24" s="230">
        <v>125</v>
      </c>
      <c r="H24" s="230">
        <v>147</v>
      </c>
      <c r="I24" s="233">
        <v>147</v>
      </c>
    </row>
    <row r="25" spans="1:13" ht="15.75" customHeight="1" x14ac:dyDescent="0.25">
      <c r="A25" s="231" t="s">
        <v>471</v>
      </c>
      <c r="B25" s="232"/>
      <c r="C25" s="233" t="s">
        <v>298</v>
      </c>
      <c r="D25" s="234" t="s">
        <v>276</v>
      </c>
      <c r="E25" s="230">
        <v>54</v>
      </c>
      <c r="F25" s="230">
        <v>54</v>
      </c>
      <c r="G25" s="230">
        <v>54</v>
      </c>
      <c r="H25" s="230">
        <v>54</v>
      </c>
      <c r="I25" s="233">
        <v>54</v>
      </c>
    </row>
    <row r="26" spans="1:13" ht="13.5" customHeight="1" x14ac:dyDescent="0.25">
      <c r="A26" s="231" t="s">
        <v>472</v>
      </c>
      <c r="B26" s="232" t="s">
        <v>299</v>
      </c>
      <c r="C26" s="233" t="s">
        <v>300</v>
      </c>
      <c r="D26" s="234" t="s">
        <v>276</v>
      </c>
      <c r="E26" s="230">
        <v>100</v>
      </c>
      <c r="F26" s="230">
        <v>100</v>
      </c>
      <c r="G26" s="230">
        <v>100</v>
      </c>
      <c r="H26" s="230">
        <v>100</v>
      </c>
      <c r="I26" s="233">
        <v>100</v>
      </c>
    </row>
    <row r="27" spans="1:13" ht="13.5" customHeight="1" x14ac:dyDescent="0.25">
      <c r="A27" s="231" t="s">
        <v>473</v>
      </c>
      <c r="B27" s="232" t="s">
        <v>301</v>
      </c>
      <c r="C27" s="233" t="s">
        <v>302</v>
      </c>
      <c r="D27" s="234" t="s">
        <v>276</v>
      </c>
      <c r="E27" s="230">
        <v>1575</v>
      </c>
      <c r="F27" s="230">
        <v>1575</v>
      </c>
      <c r="G27" s="230">
        <v>1575</v>
      </c>
      <c r="H27" s="230">
        <v>1575</v>
      </c>
      <c r="I27" s="233">
        <v>1575</v>
      </c>
    </row>
    <row r="28" spans="1:13" ht="13.5" customHeight="1" x14ac:dyDescent="0.25">
      <c r="A28" s="231" t="s">
        <v>474</v>
      </c>
      <c r="B28" s="232" t="s">
        <v>303</v>
      </c>
      <c r="C28" s="233" t="s">
        <v>304</v>
      </c>
      <c r="D28" s="234" t="s">
        <v>276</v>
      </c>
      <c r="E28" s="230">
        <v>60</v>
      </c>
      <c r="F28" s="230">
        <v>60</v>
      </c>
      <c r="G28" s="230">
        <v>60</v>
      </c>
      <c r="H28" s="230">
        <v>60</v>
      </c>
      <c r="I28" s="233">
        <v>60</v>
      </c>
    </row>
    <row r="29" spans="1:13" ht="13.5" customHeight="1" x14ac:dyDescent="0.25">
      <c r="A29" s="231" t="s">
        <v>475</v>
      </c>
      <c r="B29" s="232" t="s">
        <v>305</v>
      </c>
      <c r="C29" s="233" t="s">
        <v>306</v>
      </c>
      <c r="D29" s="222" t="s">
        <v>276</v>
      </c>
      <c r="E29" s="230">
        <v>2900</v>
      </c>
      <c r="F29" s="230">
        <v>2900</v>
      </c>
      <c r="G29" s="230">
        <v>2900</v>
      </c>
      <c r="H29" s="230">
        <v>2000</v>
      </c>
      <c r="I29" s="233">
        <v>2000</v>
      </c>
    </row>
    <row r="30" spans="1:13" ht="18" customHeight="1" x14ac:dyDescent="0.25">
      <c r="A30" s="231" t="s">
        <v>476</v>
      </c>
      <c r="B30" s="235" t="s">
        <v>307</v>
      </c>
      <c r="C30" s="236" t="s">
        <v>308</v>
      </c>
      <c r="D30" s="237" t="s">
        <v>276</v>
      </c>
      <c r="E30" s="238">
        <v>383</v>
      </c>
      <c r="F30" s="238">
        <v>383</v>
      </c>
      <c r="G30" s="238">
        <v>383</v>
      </c>
      <c r="H30" s="238">
        <v>250</v>
      </c>
      <c r="I30" s="233">
        <v>250</v>
      </c>
    </row>
    <row r="31" spans="1:13" ht="18" customHeight="1" x14ac:dyDescent="0.25">
      <c r="A31" s="231" t="s">
        <v>477</v>
      </c>
      <c r="B31" s="235"/>
      <c r="C31" s="236" t="s">
        <v>96</v>
      </c>
      <c r="D31" s="237"/>
      <c r="E31" s="238"/>
      <c r="F31" s="238"/>
      <c r="G31" s="238"/>
      <c r="H31" s="238">
        <v>2980</v>
      </c>
      <c r="I31" s="233">
        <v>2980</v>
      </c>
    </row>
    <row r="32" spans="1:13" ht="18" customHeight="1" x14ac:dyDescent="0.25">
      <c r="A32" s="231" t="s">
        <v>478</v>
      </c>
      <c r="B32" s="235" t="s">
        <v>97</v>
      </c>
      <c r="C32" s="236" t="s">
        <v>98</v>
      </c>
      <c r="D32" s="237" t="s">
        <v>276</v>
      </c>
      <c r="E32" s="238"/>
      <c r="F32" s="238"/>
      <c r="G32" s="238">
        <v>248</v>
      </c>
      <c r="H32" s="238">
        <v>248</v>
      </c>
      <c r="I32" s="233">
        <v>248</v>
      </c>
    </row>
    <row r="33" spans="1:13" ht="15.75" x14ac:dyDescent="0.25">
      <c r="A33" s="231" t="s">
        <v>479</v>
      </c>
      <c r="B33" s="233" t="s">
        <v>309</v>
      </c>
      <c r="C33" s="233" t="s">
        <v>310</v>
      </c>
      <c r="D33" s="222" t="s">
        <v>311</v>
      </c>
      <c r="E33" s="233">
        <v>1936</v>
      </c>
      <c r="F33" s="233">
        <v>1718</v>
      </c>
      <c r="G33" s="233">
        <v>1718</v>
      </c>
      <c r="H33" s="233">
        <v>1650</v>
      </c>
      <c r="I33" s="233">
        <v>1650</v>
      </c>
    </row>
    <row r="34" spans="1:13" ht="17.25" customHeight="1" x14ac:dyDescent="0.25">
      <c r="A34" s="231" t="s">
        <v>488</v>
      </c>
      <c r="B34" s="232" t="s">
        <v>312</v>
      </c>
      <c r="C34" s="233" t="s">
        <v>313</v>
      </c>
      <c r="D34" s="222" t="s">
        <v>276</v>
      </c>
      <c r="E34" s="230">
        <v>2500</v>
      </c>
      <c r="F34" s="230">
        <v>2500</v>
      </c>
      <c r="G34" s="230">
        <v>2500</v>
      </c>
      <c r="H34" s="230">
        <v>2500</v>
      </c>
      <c r="I34" s="233">
        <v>2500</v>
      </c>
    </row>
    <row r="35" spans="1:13" ht="20.25" customHeight="1" x14ac:dyDescent="0.25">
      <c r="A35" s="231" t="s">
        <v>489</v>
      </c>
      <c r="B35" s="232" t="s">
        <v>314</v>
      </c>
      <c r="C35" s="233" t="s">
        <v>315</v>
      </c>
      <c r="D35" s="234">
        <v>42124</v>
      </c>
      <c r="E35" s="230">
        <v>1250</v>
      </c>
      <c r="F35" s="230">
        <v>1250</v>
      </c>
      <c r="G35" s="246">
        <v>1250</v>
      </c>
      <c r="H35" s="246">
        <v>312</v>
      </c>
    </row>
    <row r="36" spans="1:13" ht="13.5" customHeight="1" x14ac:dyDescent="0.25">
      <c r="A36" s="231" t="s">
        <v>490</v>
      </c>
      <c r="B36" s="232"/>
      <c r="C36" s="233" t="s">
        <v>316</v>
      </c>
      <c r="D36" s="222" t="s">
        <v>276</v>
      </c>
      <c r="E36" s="230">
        <v>200</v>
      </c>
      <c r="F36" s="230">
        <v>200</v>
      </c>
      <c r="G36" s="230">
        <v>258</v>
      </c>
      <c r="H36" s="230">
        <v>258</v>
      </c>
      <c r="I36" s="233">
        <v>258</v>
      </c>
    </row>
    <row r="37" spans="1:13" ht="13.5" customHeight="1" x14ac:dyDescent="0.25">
      <c r="A37" s="231" t="s">
        <v>491</v>
      </c>
      <c r="B37" s="232" t="s">
        <v>317</v>
      </c>
      <c r="C37" s="233" t="s">
        <v>318</v>
      </c>
      <c r="D37" s="222" t="s">
        <v>276</v>
      </c>
      <c r="E37" s="230">
        <v>994</v>
      </c>
      <c r="F37" s="230">
        <v>994</v>
      </c>
      <c r="G37" s="230">
        <v>994</v>
      </c>
      <c r="H37" s="230">
        <v>994</v>
      </c>
      <c r="I37" s="233">
        <v>971</v>
      </c>
    </row>
    <row r="38" spans="1:13" ht="13.5" customHeight="1" x14ac:dyDescent="0.25">
      <c r="A38" s="231" t="s">
        <v>492</v>
      </c>
      <c r="B38" s="232" t="s">
        <v>99</v>
      </c>
      <c r="C38" s="233" t="s">
        <v>100</v>
      </c>
      <c r="D38" s="222" t="s">
        <v>276</v>
      </c>
      <c r="E38" s="230">
        <v>750</v>
      </c>
      <c r="F38" s="230">
        <v>750</v>
      </c>
      <c r="G38" s="230">
        <v>762</v>
      </c>
      <c r="H38" s="230">
        <v>762</v>
      </c>
      <c r="I38" s="233">
        <v>762</v>
      </c>
    </row>
    <row r="39" spans="1:13" ht="15.75" x14ac:dyDescent="0.25">
      <c r="A39" s="231" t="s">
        <v>493</v>
      </c>
      <c r="B39" s="232" t="s">
        <v>319</v>
      </c>
      <c r="C39" s="233" t="s">
        <v>320</v>
      </c>
      <c r="D39" s="234" t="s">
        <v>276</v>
      </c>
      <c r="E39" s="222">
        <v>330</v>
      </c>
      <c r="F39" s="233">
        <v>330</v>
      </c>
      <c r="G39" s="233">
        <v>330</v>
      </c>
      <c r="H39" s="233">
        <v>330</v>
      </c>
      <c r="I39" s="233">
        <v>330</v>
      </c>
      <c r="K39" s="247"/>
      <c r="M39" s="225"/>
    </row>
    <row r="40" spans="1:13" ht="15.75" x14ac:dyDescent="0.25">
      <c r="A40" s="231" t="s">
        <v>494</v>
      </c>
      <c r="B40" s="232" t="s">
        <v>321</v>
      </c>
      <c r="C40" s="233" t="s">
        <v>322</v>
      </c>
      <c r="D40" s="234" t="s">
        <v>276</v>
      </c>
      <c r="E40" s="222">
        <v>930</v>
      </c>
      <c r="F40" s="233">
        <v>930</v>
      </c>
      <c r="G40" s="233">
        <v>930</v>
      </c>
      <c r="H40" s="233">
        <v>930</v>
      </c>
      <c r="I40" s="233">
        <v>930</v>
      </c>
      <c r="K40" s="247"/>
      <c r="M40" s="225"/>
    </row>
    <row r="41" spans="1:13" ht="15.75" x14ac:dyDescent="0.25">
      <c r="A41" s="231" t="s">
        <v>495</v>
      </c>
      <c r="B41" s="232" t="s">
        <v>101</v>
      </c>
      <c r="C41" s="233" t="s">
        <v>102</v>
      </c>
      <c r="D41" s="234" t="s">
        <v>276</v>
      </c>
      <c r="E41" s="222"/>
      <c r="G41" s="233">
        <v>823</v>
      </c>
      <c r="H41" s="233">
        <v>823</v>
      </c>
      <c r="I41" s="233">
        <v>823</v>
      </c>
      <c r="K41" s="247"/>
      <c r="M41" s="225"/>
    </row>
    <row r="42" spans="1:13" ht="14.1" customHeight="1" x14ac:dyDescent="0.25">
      <c r="A42" s="231" t="s">
        <v>496</v>
      </c>
      <c r="B42" s="233" t="s">
        <v>323</v>
      </c>
      <c r="C42" s="233" t="s">
        <v>324</v>
      </c>
      <c r="D42" s="222" t="s">
        <v>276</v>
      </c>
      <c r="E42" s="233">
        <v>16</v>
      </c>
      <c r="F42" s="233">
        <v>16</v>
      </c>
      <c r="G42" s="233">
        <v>16</v>
      </c>
      <c r="H42" s="233">
        <v>16</v>
      </c>
      <c r="I42" s="233">
        <v>16</v>
      </c>
    </row>
    <row r="43" spans="1:13" s="226" customFormat="1" ht="30" x14ac:dyDescent="0.25">
      <c r="A43" s="231" t="s">
        <v>545</v>
      </c>
      <c r="B43" s="239" t="s">
        <v>325</v>
      </c>
      <c r="C43" s="248" t="s">
        <v>326</v>
      </c>
      <c r="D43" s="241" t="s">
        <v>276</v>
      </c>
      <c r="E43" s="249">
        <v>40</v>
      </c>
      <c r="F43" s="249">
        <v>40</v>
      </c>
      <c r="G43" s="249">
        <v>40</v>
      </c>
      <c r="H43" s="249">
        <v>40</v>
      </c>
      <c r="I43" s="243">
        <v>40</v>
      </c>
      <c r="J43" s="250"/>
      <c r="K43" s="251"/>
      <c r="M43" s="227"/>
    </row>
    <row r="44" spans="1:13" s="226" customFormat="1" ht="18" customHeight="1" x14ac:dyDescent="0.25">
      <c r="A44" s="231" t="s">
        <v>546</v>
      </c>
      <c r="B44" s="239" t="s">
        <v>327</v>
      </c>
      <c r="C44" s="248" t="s">
        <v>328</v>
      </c>
      <c r="D44" s="241" t="s">
        <v>276</v>
      </c>
      <c r="E44" s="249">
        <v>994</v>
      </c>
      <c r="F44" s="249">
        <v>994</v>
      </c>
      <c r="G44" s="249">
        <v>994</v>
      </c>
      <c r="H44" s="243">
        <v>994</v>
      </c>
      <c r="I44" s="243">
        <v>994</v>
      </c>
      <c r="J44" s="250"/>
      <c r="K44" s="251"/>
      <c r="M44" s="227"/>
    </row>
    <row r="45" spans="1:13" s="226" customFormat="1" ht="15.75" x14ac:dyDescent="0.25">
      <c r="A45" s="231" t="s">
        <v>547</v>
      </c>
      <c r="B45" s="239" t="s">
        <v>329</v>
      </c>
      <c r="C45" s="248" t="s">
        <v>330</v>
      </c>
      <c r="D45" s="241" t="s">
        <v>276</v>
      </c>
      <c r="E45" s="249">
        <v>176</v>
      </c>
      <c r="F45" s="249">
        <v>176</v>
      </c>
      <c r="G45" s="249">
        <v>176</v>
      </c>
      <c r="H45" s="243">
        <v>176</v>
      </c>
      <c r="I45" s="243">
        <v>176</v>
      </c>
      <c r="J45" s="250"/>
      <c r="K45" s="251"/>
      <c r="M45" s="227"/>
    </row>
    <row r="46" spans="1:13" ht="13.5" customHeight="1" x14ac:dyDescent="0.25">
      <c r="A46" s="231" t="s">
        <v>548</v>
      </c>
      <c r="B46" s="235" t="s">
        <v>331</v>
      </c>
      <c r="C46" s="236" t="s">
        <v>332</v>
      </c>
      <c r="D46" s="237" t="s">
        <v>276</v>
      </c>
      <c r="E46" s="238">
        <v>199</v>
      </c>
      <c r="F46" s="238">
        <v>199</v>
      </c>
      <c r="G46" s="231">
        <v>199</v>
      </c>
      <c r="H46" s="238">
        <v>199</v>
      </c>
      <c r="I46" s="233">
        <v>199</v>
      </c>
    </row>
    <row r="47" spans="1:13" ht="13.5" customHeight="1" x14ac:dyDescent="0.25">
      <c r="A47" s="231" t="s">
        <v>103</v>
      </c>
      <c r="B47" s="235" t="s">
        <v>333</v>
      </c>
      <c r="C47" s="236" t="s">
        <v>334</v>
      </c>
      <c r="D47" s="237" t="s">
        <v>276</v>
      </c>
      <c r="E47" s="238">
        <v>1863</v>
      </c>
      <c r="F47" s="238">
        <v>1863</v>
      </c>
      <c r="G47" s="238">
        <v>1863</v>
      </c>
      <c r="H47" s="238">
        <v>1863</v>
      </c>
      <c r="I47" s="233">
        <v>1900</v>
      </c>
    </row>
    <row r="48" spans="1:13" ht="13.5" customHeight="1" x14ac:dyDescent="0.25">
      <c r="A48" s="231" t="s">
        <v>573</v>
      </c>
      <c r="B48" s="235" t="s">
        <v>104</v>
      </c>
      <c r="C48" s="236" t="s">
        <v>105</v>
      </c>
      <c r="D48" s="237" t="s">
        <v>276</v>
      </c>
      <c r="E48" s="238"/>
      <c r="F48" s="238"/>
      <c r="G48" s="238">
        <v>29600</v>
      </c>
      <c r="H48" s="238">
        <v>29600</v>
      </c>
      <c r="I48" s="233">
        <v>29600</v>
      </c>
    </row>
    <row r="49" spans="1:13" s="226" customFormat="1" ht="15.75" x14ac:dyDescent="0.25">
      <c r="A49" s="231" t="s">
        <v>574</v>
      </c>
      <c r="B49" s="239" t="s">
        <v>335</v>
      </c>
      <c r="C49" s="240" t="s">
        <v>336</v>
      </c>
      <c r="D49" s="241" t="s">
        <v>276</v>
      </c>
      <c r="E49" s="242">
        <v>3600</v>
      </c>
      <c r="F49" s="242">
        <v>3600</v>
      </c>
      <c r="G49" s="242">
        <v>3600</v>
      </c>
      <c r="H49" s="242">
        <v>6553</v>
      </c>
      <c r="I49" s="243">
        <v>6553</v>
      </c>
      <c r="J49" s="250"/>
      <c r="K49" s="251"/>
      <c r="M49" s="227"/>
    </row>
    <row r="50" spans="1:13" s="226" customFormat="1" ht="15.75" x14ac:dyDescent="0.25">
      <c r="A50" s="231" t="s">
        <v>106</v>
      </c>
      <c r="B50" s="239" t="s">
        <v>337</v>
      </c>
      <c r="C50" s="240" t="s">
        <v>338</v>
      </c>
      <c r="D50" s="241" t="s">
        <v>276</v>
      </c>
      <c r="E50" s="242">
        <v>123</v>
      </c>
      <c r="F50" s="242">
        <v>123</v>
      </c>
      <c r="G50" s="242">
        <v>123</v>
      </c>
      <c r="H50" s="242">
        <v>123</v>
      </c>
      <c r="I50" s="243">
        <v>123</v>
      </c>
      <c r="J50" s="250"/>
      <c r="K50" s="251"/>
      <c r="M50" s="227"/>
    </row>
    <row r="51" spans="1:13" ht="14.1" customHeight="1" x14ac:dyDescent="0.25">
      <c r="A51" s="231" t="s">
        <v>107</v>
      </c>
      <c r="B51" s="233" t="s">
        <v>339</v>
      </c>
      <c r="C51" s="233" t="s">
        <v>340</v>
      </c>
      <c r="D51" s="222" t="s">
        <v>276</v>
      </c>
      <c r="E51" s="233">
        <v>225</v>
      </c>
      <c r="F51" s="233">
        <v>225</v>
      </c>
      <c r="G51" s="233">
        <v>225</v>
      </c>
      <c r="H51" s="233">
        <v>241</v>
      </c>
      <c r="I51" s="233">
        <v>241</v>
      </c>
    </row>
    <row r="52" spans="1:13" ht="14.1" customHeight="1" x14ac:dyDescent="0.25">
      <c r="A52" s="231" t="s">
        <v>108</v>
      </c>
      <c r="B52" s="233" t="s">
        <v>109</v>
      </c>
      <c r="C52" s="233" t="s">
        <v>110</v>
      </c>
      <c r="D52" s="222" t="s">
        <v>372</v>
      </c>
      <c r="G52" s="233">
        <v>600</v>
      </c>
      <c r="H52" s="233">
        <v>1200</v>
      </c>
      <c r="I52" s="233">
        <v>1200</v>
      </c>
    </row>
    <row r="53" spans="1:13" ht="14.1" customHeight="1" x14ac:dyDescent="0.25">
      <c r="A53" s="231" t="s">
        <v>111</v>
      </c>
      <c r="B53" s="233" t="s">
        <v>112</v>
      </c>
      <c r="C53" s="233" t="s">
        <v>113</v>
      </c>
      <c r="D53" s="222" t="s">
        <v>276</v>
      </c>
      <c r="H53" s="233">
        <v>243</v>
      </c>
      <c r="I53" s="233">
        <v>243</v>
      </c>
    </row>
    <row r="54" spans="1:13" ht="14.1" customHeight="1" x14ac:dyDescent="0.25">
      <c r="A54" s="231" t="s">
        <v>114</v>
      </c>
      <c r="B54" s="233" t="s">
        <v>341</v>
      </c>
      <c r="C54" s="233" t="s">
        <v>342</v>
      </c>
      <c r="D54" s="222" t="s">
        <v>276</v>
      </c>
      <c r="E54" s="233">
        <v>26</v>
      </c>
      <c r="F54" s="233">
        <v>26</v>
      </c>
      <c r="G54" s="233">
        <v>26</v>
      </c>
      <c r="H54" s="233">
        <v>26</v>
      </c>
      <c r="I54" s="233">
        <v>26</v>
      </c>
    </row>
    <row r="55" spans="1:13" s="226" customFormat="1" ht="15.75" x14ac:dyDescent="0.25">
      <c r="A55" s="231" t="s">
        <v>115</v>
      </c>
      <c r="B55" s="239" t="s">
        <v>343</v>
      </c>
      <c r="C55" s="240" t="s">
        <v>344</v>
      </c>
      <c r="D55" s="241" t="s">
        <v>276</v>
      </c>
      <c r="E55" s="242">
        <v>5</v>
      </c>
      <c r="F55" s="242">
        <v>5</v>
      </c>
      <c r="G55" s="242">
        <v>5</v>
      </c>
      <c r="H55" s="243">
        <v>5</v>
      </c>
      <c r="I55" s="243">
        <v>5</v>
      </c>
      <c r="J55" s="250"/>
      <c r="K55" s="251"/>
      <c r="M55" s="227"/>
    </row>
    <row r="56" spans="1:13" s="228" customFormat="1" ht="13.5" customHeight="1" x14ac:dyDescent="0.25">
      <c r="A56" s="231" t="s">
        <v>116</v>
      </c>
      <c r="B56" s="239" t="s">
        <v>345</v>
      </c>
      <c r="C56" s="240" t="s">
        <v>346</v>
      </c>
      <c r="D56" s="241" t="s">
        <v>276</v>
      </c>
      <c r="E56" s="242">
        <v>250</v>
      </c>
      <c r="F56" s="242">
        <v>250</v>
      </c>
      <c r="G56" s="242">
        <v>250</v>
      </c>
      <c r="H56" s="242">
        <v>250</v>
      </c>
      <c r="I56" s="243">
        <v>250</v>
      </c>
      <c r="J56" s="244"/>
      <c r="K56" s="245"/>
      <c r="M56" s="229"/>
    </row>
    <row r="57" spans="1:13" s="228" customFormat="1" ht="13.5" customHeight="1" x14ac:dyDescent="0.25">
      <c r="A57" s="231" t="s">
        <v>117</v>
      </c>
      <c r="B57" s="239" t="s">
        <v>118</v>
      </c>
      <c r="C57" s="240" t="s">
        <v>119</v>
      </c>
      <c r="D57" s="241" t="s">
        <v>372</v>
      </c>
      <c r="E57" s="242"/>
      <c r="F57" s="242"/>
      <c r="G57" s="242">
        <v>2439</v>
      </c>
      <c r="H57" s="242">
        <v>3658</v>
      </c>
      <c r="I57" s="243">
        <v>3658</v>
      </c>
      <c r="J57" s="244"/>
      <c r="K57" s="245"/>
      <c r="M57" s="229"/>
    </row>
    <row r="58" spans="1:13" s="228" customFormat="1" ht="13.5" customHeight="1" x14ac:dyDescent="0.25">
      <c r="A58" s="231" t="s">
        <v>120</v>
      </c>
      <c r="B58" s="239" t="s">
        <v>121</v>
      </c>
      <c r="C58" s="240" t="s">
        <v>122</v>
      </c>
      <c r="D58" s="241" t="s">
        <v>372</v>
      </c>
      <c r="E58" s="242"/>
      <c r="F58" s="242"/>
      <c r="G58" s="242">
        <v>2438</v>
      </c>
      <c r="H58" s="242">
        <v>2438</v>
      </c>
      <c r="I58" s="243">
        <v>2438</v>
      </c>
      <c r="J58" s="244"/>
      <c r="K58" s="245"/>
      <c r="M58" s="229"/>
    </row>
    <row r="59" spans="1:13" s="228" customFormat="1" ht="13.5" customHeight="1" x14ac:dyDescent="0.25">
      <c r="A59" s="231" t="s">
        <v>123</v>
      </c>
      <c r="B59" s="239" t="s">
        <v>124</v>
      </c>
      <c r="C59" s="240" t="s">
        <v>125</v>
      </c>
      <c r="D59" s="241" t="s">
        <v>276</v>
      </c>
      <c r="E59" s="242"/>
      <c r="F59" s="242"/>
      <c r="G59" s="242">
        <v>610</v>
      </c>
      <c r="H59" s="242">
        <v>610</v>
      </c>
      <c r="I59" s="243">
        <v>610</v>
      </c>
      <c r="J59" s="244"/>
      <c r="K59" s="245"/>
      <c r="M59" s="229"/>
    </row>
    <row r="60" spans="1:13" s="228" customFormat="1" ht="13.5" customHeight="1" x14ac:dyDescent="0.25">
      <c r="A60" s="231" t="s">
        <v>126</v>
      </c>
      <c r="B60" s="239" t="s">
        <v>347</v>
      </c>
      <c r="C60" s="240" t="s">
        <v>348</v>
      </c>
      <c r="D60" s="241">
        <v>43496</v>
      </c>
      <c r="E60" s="242">
        <v>2865</v>
      </c>
      <c r="F60" s="242">
        <v>2865</v>
      </c>
      <c r="G60" s="242">
        <v>2865</v>
      </c>
      <c r="H60" s="242">
        <v>2865</v>
      </c>
      <c r="I60" s="243">
        <v>2865</v>
      </c>
      <c r="J60" s="244"/>
      <c r="K60" s="245"/>
      <c r="M60" s="229"/>
    </row>
    <row r="61" spans="1:13" s="228" customFormat="1" ht="13.5" customHeight="1" x14ac:dyDescent="0.25">
      <c r="A61" s="231" t="s">
        <v>127</v>
      </c>
      <c r="B61" s="239" t="s">
        <v>128</v>
      </c>
      <c r="C61" s="240" t="s">
        <v>129</v>
      </c>
      <c r="D61" s="241"/>
      <c r="E61" s="242">
        <v>175</v>
      </c>
      <c r="F61" s="242">
        <v>175</v>
      </c>
      <c r="G61" s="242">
        <v>175</v>
      </c>
      <c r="H61" s="242">
        <v>175</v>
      </c>
      <c r="I61" s="243">
        <v>175</v>
      </c>
      <c r="J61" s="244"/>
      <c r="K61" s="245"/>
      <c r="M61" s="229"/>
    </row>
    <row r="62" spans="1:13" s="228" customFormat="1" ht="13.5" customHeight="1" x14ac:dyDescent="0.25">
      <c r="A62" s="231" t="s">
        <v>130</v>
      </c>
      <c r="B62" s="239" t="s">
        <v>349</v>
      </c>
      <c r="C62" s="240" t="s">
        <v>350</v>
      </c>
      <c r="D62" s="241" t="s">
        <v>276</v>
      </c>
      <c r="E62" s="242">
        <v>217</v>
      </c>
      <c r="F62" s="242">
        <v>217</v>
      </c>
      <c r="G62" s="242">
        <v>217</v>
      </c>
      <c r="H62" s="242">
        <v>217</v>
      </c>
      <c r="I62" s="243">
        <v>217</v>
      </c>
      <c r="J62" s="244"/>
      <c r="K62" s="245"/>
      <c r="M62" s="229"/>
    </row>
    <row r="63" spans="1:13" s="228" customFormat="1" ht="13.5" customHeight="1" x14ac:dyDescent="0.25">
      <c r="A63" s="231" t="s">
        <v>131</v>
      </c>
      <c r="B63" s="232" t="s">
        <v>351</v>
      </c>
      <c r="C63" s="252" t="s">
        <v>352</v>
      </c>
      <c r="D63" s="241" t="s">
        <v>276</v>
      </c>
      <c r="E63" s="261">
        <v>15</v>
      </c>
      <c r="F63" s="261">
        <v>15</v>
      </c>
      <c r="G63" s="242">
        <v>15</v>
      </c>
      <c r="H63" s="242">
        <v>15</v>
      </c>
      <c r="I63" s="243">
        <v>15</v>
      </c>
      <c r="J63" s="244"/>
      <c r="K63" s="245"/>
      <c r="M63" s="229"/>
    </row>
    <row r="64" spans="1:13" s="228" customFormat="1" ht="13.5" customHeight="1" x14ac:dyDescent="0.25">
      <c r="A64" s="231" t="s">
        <v>132</v>
      </c>
      <c r="B64" s="232" t="s">
        <v>351</v>
      </c>
      <c r="C64" s="252" t="s">
        <v>353</v>
      </c>
      <c r="D64" s="241" t="s">
        <v>276</v>
      </c>
      <c r="E64" s="261">
        <v>150</v>
      </c>
      <c r="F64" s="261">
        <v>150</v>
      </c>
      <c r="G64" s="242">
        <v>150</v>
      </c>
      <c r="H64" s="242">
        <v>226</v>
      </c>
      <c r="I64" s="243">
        <v>226</v>
      </c>
      <c r="J64" s="244"/>
      <c r="K64" s="245"/>
      <c r="M64" s="229"/>
    </row>
    <row r="65" spans="1:13" s="228" customFormat="1" ht="13.5" customHeight="1" x14ac:dyDescent="0.25">
      <c r="A65" s="231" t="s">
        <v>133</v>
      </c>
      <c r="B65" s="232" t="s">
        <v>354</v>
      </c>
      <c r="C65" s="252" t="s">
        <v>355</v>
      </c>
      <c r="D65" s="241" t="s">
        <v>276</v>
      </c>
      <c r="E65" s="261">
        <v>75</v>
      </c>
      <c r="F65" s="261">
        <v>75</v>
      </c>
      <c r="G65" s="242">
        <v>75</v>
      </c>
      <c r="H65" s="242">
        <v>45</v>
      </c>
      <c r="I65" s="243">
        <v>45</v>
      </c>
      <c r="J65" s="244"/>
      <c r="K65" s="245"/>
      <c r="M65" s="229"/>
    </row>
    <row r="66" spans="1:13" s="228" customFormat="1" ht="13.5" customHeight="1" x14ac:dyDescent="0.25">
      <c r="A66" s="231" t="s">
        <v>134</v>
      </c>
      <c r="B66" s="239"/>
      <c r="C66" s="240" t="s">
        <v>135</v>
      </c>
      <c r="D66" s="241" t="s">
        <v>372</v>
      </c>
      <c r="E66" s="242"/>
      <c r="F66" s="242"/>
      <c r="G66" s="242">
        <v>347</v>
      </c>
      <c r="H66" s="242">
        <v>347</v>
      </c>
      <c r="I66" s="243">
        <v>347</v>
      </c>
      <c r="J66" s="244"/>
      <c r="K66" s="245"/>
      <c r="M66" s="229"/>
    </row>
    <row r="67" spans="1:13" s="228" customFormat="1" ht="13.5" customHeight="1" x14ac:dyDescent="0.25">
      <c r="A67" s="231" t="s">
        <v>136</v>
      </c>
      <c r="B67" s="239" t="s">
        <v>137</v>
      </c>
      <c r="C67" s="240" t="s">
        <v>138</v>
      </c>
      <c r="D67" s="241" t="s">
        <v>372</v>
      </c>
      <c r="E67" s="242"/>
      <c r="F67" s="242"/>
      <c r="G67" s="242">
        <v>54</v>
      </c>
      <c r="H67" s="242">
        <v>216</v>
      </c>
      <c r="I67" s="243">
        <v>216</v>
      </c>
      <c r="J67" s="244"/>
      <c r="K67" s="245"/>
      <c r="M67" s="229"/>
    </row>
    <row r="68" spans="1:13" s="228" customFormat="1" ht="13.5" customHeight="1" x14ac:dyDescent="0.25">
      <c r="A68" s="231" t="s">
        <v>139</v>
      </c>
      <c r="B68" s="239"/>
      <c r="C68" s="240" t="s">
        <v>140</v>
      </c>
      <c r="D68" s="241" t="s">
        <v>372</v>
      </c>
      <c r="E68" s="242"/>
      <c r="F68" s="242"/>
      <c r="G68" s="242">
        <v>380</v>
      </c>
      <c r="H68" s="242">
        <v>380</v>
      </c>
      <c r="I68" s="243">
        <v>380</v>
      </c>
      <c r="J68" s="244"/>
      <c r="K68" s="245"/>
      <c r="M68" s="229"/>
    </row>
    <row r="69" spans="1:13" s="228" customFormat="1" ht="13.5" customHeight="1" x14ac:dyDescent="0.25">
      <c r="A69" s="231" t="s">
        <v>141</v>
      </c>
      <c r="B69" s="239" t="s">
        <v>356</v>
      </c>
      <c r="C69" s="240" t="s">
        <v>357</v>
      </c>
      <c r="D69" s="241" t="s">
        <v>276</v>
      </c>
      <c r="E69" s="242">
        <v>1800</v>
      </c>
      <c r="F69" s="242">
        <v>1800</v>
      </c>
      <c r="G69" s="242">
        <v>1800</v>
      </c>
      <c r="H69" s="242">
        <v>1500</v>
      </c>
      <c r="I69" s="243">
        <v>1500</v>
      </c>
      <c r="J69" s="244"/>
      <c r="K69" s="245"/>
      <c r="M69" s="229"/>
    </row>
    <row r="70" spans="1:13" s="228" customFormat="1" ht="13.5" customHeight="1" x14ac:dyDescent="0.25">
      <c r="A70" s="231" t="s">
        <v>142</v>
      </c>
      <c r="B70" s="239" t="s">
        <v>358</v>
      </c>
      <c r="C70" s="240" t="s">
        <v>359</v>
      </c>
      <c r="D70" s="241" t="s">
        <v>276</v>
      </c>
      <c r="E70" s="242">
        <v>1875</v>
      </c>
      <c r="F70" s="242">
        <v>2000</v>
      </c>
      <c r="G70" s="242">
        <v>2000</v>
      </c>
      <c r="H70" s="242">
        <v>1700</v>
      </c>
      <c r="I70" s="243">
        <v>1700</v>
      </c>
      <c r="J70" s="244"/>
      <c r="K70" s="245"/>
      <c r="M70" s="229"/>
    </row>
    <row r="71" spans="1:13" ht="13.5" customHeight="1" x14ac:dyDescent="0.25">
      <c r="A71" s="231" t="s">
        <v>143</v>
      </c>
      <c r="B71" s="1637" t="s">
        <v>360</v>
      </c>
      <c r="C71" s="1637"/>
      <c r="E71" s="271">
        <f>SUM(E12:E70)</f>
        <v>127862</v>
      </c>
      <c r="F71" s="271">
        <f>SUM(F12:F70)</f>
        <v>115727</v>
      </c>
      <c r="G71" s="271">
        <f>SUM(G12:G70)</f>
        <v>108085</v>
      </c>
      <c r="H71" s="271">
        <f>SUM(H12:H70)</f>
        <v>165363</v>
      </c>
      <c r="I71" s="271">
        <f>SUM(I12:I70)</f>
        <v>164803</v>
      </c>
    </row>
    <row r="72" spans="1:13" ht="9.75" customHeight="1" x14ac:dyDescent="0.25">
      <c r="A72" s="231"/>
      <c r="B72" s="219"/>
      <c r="C72" s="232"/>
      <c r="E72" s="230"/>
      <c r="F72" s="230"/>
      <c r="G72" s="230"/>
      <c r="H72" s="230"/>
    </row>
    <row r="73" spans="1:13" ht="6.75" customHeight="1" x14ac:dyDescent="0.25">
      <c r="E73" s="230"/>
      <c r="F73" s="230"/>
      <c r="G73" s="230"/>
      <c r="H73" s="230"/>
    </row>
    <row r="74" spans="1:13" ht="13.5" customHeight="1" x14ac:dyDescent="0.25">
      <c r="E74" s="230"/>
      <c r="F74" s="230"/>
      <c r="G74" s="230"/>
      <c r="H74" s="230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0" customWidth="1"/>
    <col min="2" max="2" width="74.5703125" style="210" customWidth="1"/>
    <col min="3" max="3" width="13.5703125" style="210" customWidth="1"/>
    <col min="4" max="4" width="9.140625" style="198"/>
    <col min="5" max="16384" width="9.140625" style="199"/>
  </cols>
  <sheetData>
    <row r="2" spans="1:9" ht="32.25" customHeight="1" x14ac:dyDescent="0.25">
      <c r="A2" s="1612" t="s">
        <v>1216</v>
      </c>
      <c r="B2" s="1612"/>
      <c r="C2" s="1612"/>
      <c r="D2" s="1190"/>
      <c r="E2" s="1190"/>
      <c r="F2" s="1190"/>
      <c r="G2" s="1190"/>
      <c r="H2" s="1190"/>
      <c r="I2" s="1190"/>
    </row>
    <row r="3" spans="1:9" ht="20.100000000000001" customHeight="1" x14ac:dyDescent="0.25">
      <c r="A3" s="199"/>
      <c r="B3" s="283"/>
      <c r="C3" s="283"/>
    </row>
    <row r="4" spans="1:9" ht="20.100000000000001" customHeight="1" x14ac:dyDescent="0.25">
      <c r="A4" s="199"/>
      <c r="B4" s="1646" t="s">
        <v>73</v>
      </c>
      <c r="C4" s="1646"/>
    </row>
    <row r="5" spans="1:9" ht="20.100000000000001" customHeight="1" x14ac:dyDescent="0.25">
      <c r="A5" s="199"/>
      <c r="B5" s="1646" t="s">
        <v>1129</v>
      </c>
      <c r="C5" s="1646"/>
    </row>
    <row r="6" spans="1:9" ht="20.100000000000001" customHeight="1" x14ac:dyDescent="0.25">
      <c r="A6" s="199"/>
      <c r="B6" s="1646" t="s">
        <v>809</v>
      </c>
      <c r="C6" s="1646"/>
    </row>
    <row r="7" spans="1:9" s="201" customFormat="1" ht="20.100000000000001" customHeight="1" x14ac:dyDescent="0.25">
      <c r="B7" s="1646"/>
      <c r="C7" s="1646"/>
      <c r="D7" s="200"/>
    </row>
    <row r="8" spans="1:9" s="201" customFormat="1" ht="20.100000000000001" customHeight="1" x14ac:dyDescent="0.25">
      <c r="B8" s="284"/>
      <c r="C8" s="284"/>
      <c r="D8" s="200"/>
    </row>
    <row r="9" spans="1:9" s="203" customFormat="1" ht="20.100000000000001" customHeight="1" x14ac:dyDescent="0.25">
      <c r="B9" s="285"/>
      <c r="C9" s="286" t="s">
        <v>258</v>
      </c>
      <c r="D9" s="202"/>
    </row>
    <row r="10" spans="1:9" ht="20.100000000000001" customHeight="1" x14ac:dyDescent="0.25">
      <c r="A10" s="1645" t="s">
        <v>410</v>
      </c>
      <c r="B10" s="287" t="s">
        <v>54</v>
      </c>
      <c r="C10" s="287" t="s">
        <v>55</v>
      </c>
    </row>
    <row r="11" spans="1:9" s="203" customFormat="1" ht="30.75" customHeight="1" x14ac:dyDescent="0.25">
      <c r="A11" s="1645"/>
      <c r="B11" s="288" t="s">
        <v>78</v>
      </c>
      <c r="C11" s="288" t="s">
        <v>361</v>
      </c>
      <c r="D11" s="202"/>
    </row>
    <row r="12" spans="1:9" ht="22.5" customHeight="1" x14ac:dyDescent="0.25">
      <c r="A12" s="289"/>
      <c r="B12" s="201" t="s">
        <v>810</v>
      </c>
      <c r="C12" s="199"/>
    </row>
    <row r="13" spans="1:9" ht="69" customHeight="1" x14ac:dyDescent="0.25">
      <c r="A13" s="290" t="s">
        <v>420</v>
      </c>
      <c r="B13" s="612" t="s">
        <v>1201</v>
      </c>
      <c r="C13" s="1226">
        <v>165330</v>
      </c>
    </row>
    <row r="14" spans="1:9" ht="20.100000000000001" customHeight="1" x14ac:dyDescent="0.25">
      <c r="A14" s="289"/>
      <c r="B14" s="199"/>
      <c r="C14" s="431"/>
    </row>
    <row r="15" spans="1:9" ht="35.25" customHeight="1" x14ac:dyDescent="0.25">
      <c r="A15" s="290" t="s">
        <v>428</v>
      </c>
      <c r="B15" s="291" t="s">
        <v>1202</v>
      </c>
      <c r="C15" s="1226">
        <v>706</v>
      </c>
    </row>
    <row r="16" spans="1:9" ht="29.25" customHeight="1" x14ac:dyDescent="0.25">
      <c r="A16" s="289"/>
      <c r="B16" s="291" t="s">
        <v>1203</v>
      </c>
      <c r="C16" s="431">
        <v>972</v>
      </c>
    </row>
    <row r="17" spans="1:4" ht="19.5" customHeight="1" x14ac:dyDescent="0.25">
      <c r="A17" s="289"/>
      <c r="B17" s="291"/>
      <c r="C17" s="431"/>
    </row>
    <row r="18" spans="1:4" ht="36" customHeight="1" x14ac:dyDescent="0.25">
      <c r="A18" s="290" t="s">
        <v>429</v>
      </c>
      <c r="B18" s="291" t="s">
        <v>815</v>
      </c>
      <c r="C18" s="1227"/>
    </row>
    <row r="19" spans="1:4" ht="20.100000000000001" customHeight="1" x14ac:dyDescent="0.25">
      <c r="A19" s="289"/>
      <c r="B19" s="292"/>
      <c r="C19" s="431"/>
    </row>
    <row r="20" spans="1:4" s="201" customFormat="1" ht="20.100000000000001" customHeight="1" x14ac:dyDescent="0.25">
      <c r="A20" s="289" t="s">
        <v>430</v>
      </c>
      <c r="B20" s="201" t="s">
        <v>813</v>
      </c>
      <c r="C20" s="1228">
        <f>SUM(C13:C19)</f>
        <v>167008</v>
      </c>
      <c r="D20" s="200"/>
    </row>
    <row r="21" spans="1:4" ht="20.100000000000001" customHeight="1" x14ac:dyDescent="0.25">
      <c r="A21" s="199"/>
      <c r="B21" s="199"/>
      <c r="C21" s="431"/>
    </row>
    <row r="22" spans="1:4" ht="20.100000000000001" customHeight="1" x14ac:dyDescent="0.25">
      <c r="C22" s="211"/>
    </row>
    <row r="23" spans="1:4" ht="20.100000000000001" customHeight="1" x14ac:dyDescent="0.25">
      <c r="B23" s="201" t="s">
        <v>808</v>
      </c>
      <c r="C23" s="431"/>
    </row>
    <row r="24" spans="1:4" ht="20.100000000000001" customHeight="1" x14ac:dyDescent="0.25">
      <c r="B24" s="199" t="s">
        <v>811</v>
      </c>
      <c r="C24" s="431">
        <v>1630</v>
      </c>
    </row>
    <row r="25" spans="1:4" ht="20.100000000000001" customHeight="1" x14ac:dyDescent="0.25">
      <c r="B25" s="199"/>
      <c r="C25" s="431"/>
    </row>
    <row r="26" spans="1:4" ht="33" customHeight="1" x14ac:dyDescent="0.25">
      <c r="B26" s="291" t="s">
        <v>864</v>
      </c>
      <c r="C26" s="431">
        <v>1821</v>
      </c>
    </row>
    <row r="27" spans="1:4" ht="21" customHeight="1" x14ac:dyDescent="0.25">
      <c r="B27" s="291"/>
      <c r="C27" s="431"/>
    </row>
    <row r="28" spans="1:4" ht="32.25" customHeight="1" x14ac:dyDescent="0.25">
      <c r="B28" s="291" t="s">
        <v>865</v>
      </c>
      <c r="C28" s="431">
        <v>0</v>
      </c>
    </row>
    <row r="29" spans="1:4" ht="33" customHeight="1" x14ac:dyDescent="0.25">
      <c r="B29" s="291"/>
      <c r="C29" s="199"/>
    </row>
    <row r="30" spans="1:4" ht="20.100000000000001" customHeight="1" x14ac:dyDescent="0.25">
      <c r="B30" s="201" t="s">
        <v>812</v>
      </c>
      <c r="C30" s="1228">
        <f>SUM(C24:C28)</f>
        <v>3451</v>
      </c>
    </row>
    <row r="31" spans="1:4" ht="20.100000000000001" customHeight="1" x14ac:dyDescent="0.25">
      <c r="B31" s="199"/>
      <c r="C31" s="199"/>
    </row>
    <row r="32" spans="1:4" ht="20.100000000000001" customHeight="1" x14ac:dyDescent="0.25">
      <c r="B32" s="201" t="s">
        <v>814</v>
      </c>
      <c r="C32" s="1228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  <pageSetUpPr fitToPage="1"/>
  </sheetPr>
  <dimension ref="A1:X27"/>
  <sheetViews>
    <sheetView zoomScaleNormal="100" workbookViewId="0">
      <selection sqref="A1:M1"/>
    </sheetView>
  </sheetViews>
  <sheetFormatPr defaultColWidth="10.28515625" defaultRowHeight="12.75" x14ac:dyDescent="0.2"/>
  <cols>
    <col min="1" max="1" width="3.140625" style="204" customWidth="1"/>
    <col min="2" max="2" width="31.28515625" style="204" customWidth="1"/>
    <col min="3" max="3" width="16.85546875" style="204" bestFit="1" customWidth="1"/>
    <col min="4" max="4" width="15.5703125" style="204" customWidth="1"/>
    <col min="5" max="5" width="9.85546875" style="204" bestFit="1" customWidth="1"/>
    <col min="6" max="6" width="12.7109375" style="204" bestFit="1" customWidth="1"/>
    <col min="7" max="7" width="12.140625" style="204" bestFit="1" customWidth="1"/>
    <col min="8" max="8" width="10.85546875" style="204" bestFit="1" customWidth="1"/>
    <col min="9" max="9" width="27.28515625" style="204" bestFit="1" customWidth="1"/>
    <col min="10" max="10" width="9" style="204" bestFit="1" customWidth="1"/>
    <col min="11" max="11" width="18" style="204" customWidth="1"/>
    <col min="12" max="12" width="19.7109375" style="204" customWidth="1"/>
    <col min="13" max="13" width="21.85546875" style="204" customWidth="1"/>
    <col min="14" max="16384" width="10.28515625" style="209"/>
  </cols>
  <sheetData>
    <row r="1" spans="1:24" s="204" customFormat="1" ht="15.75" x14ac:dyDescent="0.2">
      <c r="A1" s="1612" t="s">
        <v>1262</v>
      </c>
      <c r="B1" s="1612"/>
      <c r="C1" s="1612"/>
      <c r="D1" s="1612"/>
      <c r="E1" s="1612"/>
      <c r="F1" s="1612"/>
      <c r="G1" s="1612"/>
      <c r="H1" s="1612"/>
      <c r="I1" s="1612"/>
      <c r="J1" s="1612"/>
      <c r="K1" s="1612"/>
      <c r="L1" s="1612"/>
      <c r="M1" s="1612"/>
      <c r="N1" s="1191"/>
      <c r="O1" s="1191"/>
      <c r="P1" s="1191"/>
      <c r="Q1" s="1191"/>
      <c r="R1" s="1191"/>
      <c r="S1" s="1191"/>
      <c r="T1" s="1191"/>
      <c r="U1" s="1191"/>
      <c r="V1" s="1191"/>
      <c r="W1" s="1191"/>
      <c r="X1" s="1191"/>
    </row>
    <row r="2" spans="1:24" s="204" customFormat="1" ht="14.1" customHeight="1" x14ac:dyDescent="0.2"/>
    <row r="3" spans="1:24" s="204" customFormat="1" ht="15" customHeight="1" x14ac:dyDescent="0.25">
      <c r="A3" s="1653" t="s">
        <v>73</v>
      </c>
      <c r="B3" s="1653"/>
      <c r="C3" s="1653"/>
      <c r="D3" s="1653"/>
      <c r="E3" s="1653"/>
      <c r="F3" s="1653"/>
      <c r="G3" s="1653"/>
      <c r="H3" s="1653"/>
      <c r="I3" s="1653"/>
      <c r="J3" s="1653"/>
      <c r="K3" s="1653"/>
      <c r="L3" s="1653"/>
      <c r="M3" s="1653"/>
    </row>
    <row r="4" spans="1:24" s="204" customFormat="1" ht="15" customHeight="1" x14ac:dyDescent="0.25">
      <c r="A4" s="1653" t="s">
        <v>1037</v>
      </c>
      <c r="B4" s="1653"/>
      <c r="C4" s="1653"/>
      <c r="D4" s="1653"/>
      <c r="E4" s="1653"/>
      <c r="F4" s="1653"/>
      <c r="G4" s="1653"/>
      <c r="H4" s="1653"/>
      <c r="I4" s="1653"/>
      <c r="J4" s="1653"/>
      <c r="K4" s="1653"/>
      <c r="L4" s="1653"/>
      <c r="M4" s="1653"/>
    </row>
    <row r="5" spans="1:24" s="204" customFormat="1" ht="15" customHeight="1" x14ac:dyDescent="0.25">
      <c r="A5" s="1653" t="s">
        <v>854</v>
      </c>
      <c r="B5" s="1653"/>
      <c r="C5" s="1653"/>
      <c r="D5" s="1653"/>
      <c r="E5" s="1653"/>
      <c r="F5" s="1653"/>
      <c r="G5" s="1653"/>
      <c r="H5" s="1653"/>
      <c r="I5" s="1653"/>
      <c r="J5" s="1653"/>
      <c r="K5" s="1653"/>
      <c r="L5" s="1653"/>
      <c r="M5" s="1653"/>
    </row>
    <row r="6" spans="1:24" s="204" customFormat="1" ht="15" customHeight="1" x14ac:dyDescent="0.25">
      <c r="B6" s="1653"/>
      <c r="C6" s="1653"/>
      <c r="D6" s="1653"/>
      <c r="E6" s="1653"/>
      <c r="F6" s="1653"/>
      <c r="G6" s="1653"/>
      <c r="H6" s="1653"/>
      <c r="I6" s="1653"/>
      <c r="J6" s="1653"/>
      <c r="K6" s="1341"/>
    </row>
    <row r="7" spans="1:24" s="204" customFormat="1" ht="15" customHeight="1" x14ac:dyDescent="0.25">
      <c r="A7" s="1654" t="s">
        <v>258</v>
      </c>
      <c r="B7" s="1654"/>
      <c r="C7" s="1654"/>
      <c r="D7" s="1654"/>
      <c r="E7" s="1654"/>
      <c r="F7" s="1654"/>
      <c r="G7" s="1654"/>
      <c r="H7" s="1654"/>
      <c r="I7" s="1654"/>
      <c r="J7" s="1654"/>
      <c r="K7" s="1654"/>
      <c r="L7" s="1654"/>
      <c r="M7" s="1654"/>
    </row>
    <row r="8" spans="1:24" s="205" customFormat="1" ht="14.1" customHeight="1" x14ac:dyDescent="0.25">
      <c r="A8" s="1661" t="s">
        <v>410</v>
      </c>
      <c r="B8" s="692" t="s">
        <v>54</v>
      </c>
      <c r="C8" s="692" t="s">
        <v>55</v>
      </c>
      <c r="D8" s="692" t="s">
        <v>56</v>
      </c>
      <c r="E8" s="692" t="s">
        <v>57</v>
      </c>
      <c r="F8" s="692" t="s">
        <v>411</v>
      </c>
      <c r="G8" s="692" t="s">
        <v>412</v>
      </c>
      <c r="H8" s="692" t="s">
        <v>413</v>
      </c>
      <c r="I8" s="692" t="s">
        <v>514</v>
      </c>
      <c r="J8" s="692" t="s">
        <v>521</v>
      </c>
      <c r="K8" s="1342" t="s">
        <v>522</v>
      </c>
      <c r="L8" s="1340" t="s">
        <v>523</v>
      </c>
      <c r="M8" s="1340" t="s">
        <v>524</v>
      </c>
    </row>
    <row r="9" spans="1:24" s="206" customFormat="1" ht="17.25" customHeight="1" x14ac:dyDescent="0.25">
      <c r="A9" s="1661"/>
      <c r="B9" s="1657" t="s">
        <v>78</v>
      </c>
      <c r="C9" s="1647" t="s">
        <v>1212</v>
      </c>
      <c r="D9" s="1647" t="s">
        <v>1130</v>
      </c>
      <c r="E9" s="1657" t="s">
        <v>364</v>
      </c>
      <c r="F9" s="1659" t="s">
        <v>365</v>
      </c>
      <c r="G9" s="1657" t="s">
        <v>366</v>
      </c>
      <c r="H9" s="1647" t="s">
        <v>677</v>
      </c>
      <c r="I9" s="1662" t="s">
        <v>367</v>
      </c>
      <c r="J9" s="1662"/>
      <c r="K9" s="1649" t="s">
        <v>1231</v>
      </c>
      <c r="L9" s="1649" t="s">
        <v>1232</v>
      </c>
      <c r="M9" s="1647" t="s">
        <v>1230</v>
      </c>
    </row>
    <row r="10" spans="1:24" s="206" customFormat="1" ht="33" customHeight="1" x14ac:dyDescent="0.25">
      <c r="A10" s="1661"/>
      <c r="B10" s="1658"/>
      <c r="C10" s="1648"/>
      <c r="D10" s="1648"/>
      <c r="E10" s="1658"/>
      <c r="F10" s="1660"/>
      <c r="G10" s="1658"/>
      <c r="H10" s="1648"/>
      <c r="I10" s="692" t="s">
        <v>368</v>
      </c>
      <c r="J10" s="692" t="s">
        <v>369</v>
      </c>
      <c r="K10" s="1650"/>
      <c r="L10" s="1650"/>
      <c r="M10" s="1648"/>
    </row>
    <row r="11" spans="1:24" s="205" customFormat="1" ht="16.5" customHeight="1" x14ac:dyDescent="0.25">
      <c r="A11" s="207"/>
      <c r="B11" s="687" t="s">
        <v>370</v>
      </c>
    </row>
    <row r="12" spans="1:24" s="206" customFormat="1" ht="15" customHeight="1" x14ac:dyDescent="0.25">
      <c r="A12" s="207" t="s">
        <v>420</v>
      </c>
      <c r="B12" s="212" t="s">
        <v>855</v>
      </c>
      <c r="C12" s="213">
        <v>1197791</v>
      </c>
      <c r="D12" s="213">
        <v>1048067</v>
      </c>
      <c r="E12" s="1022" t="s">
        <v>856</v>
      </c>
      <c r="F12" s="1037" t="s">
        <v>689</v>
      </c>
      <c r="G12" s="1037">
        <v>46727</v>
      </c>
      <c r="H12" s="213">
        <v>149724</v>
      </c>
      <c r="I12" s="215" t="s">
        <v>857</v>
      </c>
      <c r="J12" s="213">
        <v>10397</v>
      </c>
      <c r="K12" s="213"/>
      <c r="L12" s="213">
        <f>H12+J12</f>
        <v>160121</v>
      </c>
      <c r="M12" s="213">
        <v>160121</v>
      </c>
    </row>
    <row r="13" spans="1:24" s="1307" customFormat="1" ht="47.25" x14ac:dyDescent="0.2">
      <c r="A13" s="1301" t="s">
        <v>428</v>
      </c>
      <c r="B13" s="1302" t="s">
        <v>1258</v>
      </c>
      <c r="C13" s="1303">
        <v>330200</v>
      </c>
      <c r="D13" s="1303">
        <v>0</v>
      </c>
      <c r="E13" s="1304" t="s">
        <v>371</v>
      </c>
      <c r="F13" s="1305" t="s">
        <v>747</v>
      </c>
      <c r="G13" s="1305"/>
      <c r="H13" s="1303"/>
      <c r="I13" s="1306"/>
      <c r="J13" s="1303"/>
      <c r="K13" s="1303">
        <v>2687</v>
      </c>
      <c r="L13" s="1303">
        <f>H13+J13+K13</f>
        <v>2687</v>
      </c>
      <c r="M13" s="1303">
        <v>45000</v>
      </c>
    </row>
    <row r="14" spans="1:24" s="208" customFormat="1" ht="15" customHeight="1" x14ac:dyDescent="0.25">
      <c r="A14" s="207" t="s">
        <v>429</v>
      </c>
      <c r="B14" s="206" t="s">
        <v>375</v>
      </c>
      <c r="C14" s="216">
        <f>SUM(C12:C13)</f>
        <v>1527991</v>
      </c>
      <c r="D14" s="216">
        <f>SUM(D12:D13)</f>
        <v>1048067</v>
      </c>
      <c r="E14" s="217"/>
      <c r="F14" s="217"/>
      <c r="G14" s="217"/>
      <c r="H14" s="216">
        <f>SUM(H12:H13)</f>
        <v>149724</v>
      </c>
      <c r="I14" s="215"/>
      <c r="J14" s="216">
        <f>SUM(J12:J13)</f>
        <v>10397</v>
      </c>
      <c r="K14" s="216">
        <f>SUM(K12:K13)</f>
        <v>2687</v>
      </c>
      <c r="L14" s="216">
        <f>SUM(L12:L13)</f>
        <v>162808</v>
      </c>
      <c r="M14" s="216">
        <f>SUM(M12:M13)</f>
        <v>205121</v>
      </c>
    </row>
    <row r="15" spans="1:24" s="208" customFormat="1" ht="15" customHeight="1" x14ac:dyDescent="0.25">
      <c r="A15" s="207"/>
      <c r="B15" s="206"/>
      <c r="C15" s="216"/>
      <c r="D15" s="216"/>
      <c r="E15" s="217"/>
      <c r="F15" s="217"/>
      <c r="G15" s="217"/>
      <c r="H15" s="216"/>
      <c r="I15" s="215"/>
      <c r="J15" s="214"/>
      <c r="K15" s="1022"/>
      <c r="L15" s="205"/>
      <c r="M15" s="205"/>
    </row>
    <row r="16" spans="1:24" s="208" customFormat="1" ht="16.5" customHeight="1" x14ac:dyDescent="0.25">
      <c r="A16" s="207"/>
      <c r="B16" s="206"/>
      <c r="C16" s="216"/>
      <c r="D16" s="216"/>
      <c r="E16" s="217"/>
      <c r="F16" s="217"/>
      <c r="G16" s="217"/>
      <c r="H16" s="216"/>
      <c r="I16" s="215"/>
      <c r="J16" s="214"/>
      <c r="K16" s="1022"/>
      <c r="L16" s="205"/>
      <c r="M16" s="205"/>
    </row>
    <row r="17" spans="1:13" s="208" customFormat="1" ht="15.75" x14ac:dyDescent="0.25">
      <c r="A17" s="207"/>
      <c r="B17" s="1653" t="s">
        <v>73</v>
      </c>
      <c r="C17" s="1653"/>
      <c r="D17" s="1653"/>
      <c r="E17" s="1653"/>
      <c r="F17" s="1653"/>
      <c r="G17" s="1653"/>
      <c r="H17" s="1653"/>
      <c r="I17" s="1653"/>
      <c r="J17" s="1653"/>
      <c r="K17" s="1341"/>
      <c r="L17" s="205"/>
      <c r="M17" s="205"/>
    </row>
    <row r="18" spans="1:13" s="208" customFormat="1" ht="15.75" x14ac:dyDescent="0.25">
      <c r="A18" s="207"/>
      <c r="B18" s="1653" t="s">
        <v>1037</v>
      </c>
      <c r="C18" s="1653"/>
      <c r="D18" s="1653"/>
      <c r="E18" s="1653"/>
      <c r="F18" s="1653"/>
      <c r="G18" s="1653"/>
      <c r="H18" s="1653"/>
      <c r="I18" s="1653"/>
      <c r="J18" s="1653"/>
      <c r="K18" s="1341"/>
      <c r="L18" s="205"/>
      <c r="M18" s="205"/>
    </row>
    <row r="19" spans="1:13" s="208" customFormat="1" ht="15.75" x14ac:dyDescent="0.25">
      <c r="A19" s="207"/>
      <c r="B19" s="1653" t="s">
        <v>362</v>
      </c>
      <c r="C19" s="1653"/>
      <c r="D19" s="1653"/>
      <c r="E19" s="1653"/>
      <c r="F19" s="1653"/>
      <c r="G19" s="1653"/>
      <c r="H19" s="1653"/>
      <c r="I19" s="1653"/>
      <c r="J19" s="1653"/>
      <c r="K19" s="1341"/>
      <c r="L19" s="205"/>
      <c r="M19" s="205"/>
    </row>
    <row r="20" spans="1:13" s="208" customFormat="1" ht="15.75" x14ac:dyDescent="0.25">
      <c r="A20" s="207"/>
      <c r="B20" s="206"/>
      <c r="C20" s="216"/>
      <c r="D20" s="216"/>
      <c r="E20" s="217"/>
      <c r="F20" s="217"/>
      <c r="G20" s="217"/>
      <c r="H20" s="216"/>
      <c r="I20" s="215"/>
      <c r="J20" s="214"/>
      <c r="K20" s="1022"/>
      <c r="L20" s="205"/>
      <c r="M20" s="205"/>
    </row>
    <row r="21" spans="1:13" ht="15.75" x14ac:dyDescent="0.25">
      <c r="B21" s="1654" t="s">
        <v>258</v>
      </c>
      <c r="C21" s="1654"/>
      <c r="D21" s="1654"/>
      <c r="E21" s="1654"/>
      <c r="F21" s="1654"/>
      <c r="G21" s="1654"/>
      <c r="H21" s="1654"/>
      <c r="I21" s="1654"/>
      <c r="J21" s="1654"/>
      <c r="K21" s="1356"/>
    </row>
    <row r="22" spans="1:13" s="205" customFormat="1" ht="15.75" x14ac:dyDescent="0.25">
      <c r="A22" s="1655" t="s">
        <v>410</v>
      </c>
      <c r="B22" s="692" t="s">
        <v>54</v>
      </c>
      <c r="C22" s="692" t="s">
        <v>55</v>
      </c>
      <c r="D22" s="692" t="s">
        <v>56</v>
      </c>
      <c r="E22" s="692" t="s">
        <v>57</v>
      </c>
      <c r="F22" s="692" t="s">
        <v>411</v>
      </c>
      <c r="G22" s="692" t="s">
        <v>412</v>
      </c>
      <c r="H22" s="692" t="s">
        <v>413</v>
      </c>
      <c r="I22" s="1339" t="s">
        <v>514</v>
      </c>
      <c r="J22" s="692" t="s">
        <v>521</v>
      </c>
      <c r="K22" s="1357"/>
    </row>
    <row r="23" spans="1:13" s="206" customFormat="1" ht="15.75" customHeight="1" x14ac:dyDescent="0.25">
      <c r="A23" s="1656"/>
      <c r="B23" s="1657" t="s">
        <v>78</v>
      </c>
      <c r="C23" s="1647" t="s">
        <v>363</v>
      </c>
      <c r="D23" s="1647" t="s">
        <v>1130</v>
      </c>
      <c r="E23" s="1657" t="s">
        <v>364</v>
      </c>
      <c r="F23" s="1659" t="s">
        <v>365</v>
      </c>
      <c r="G23" s="1657" t="s">
        <v>366</v>
      </c>
      <c r="H23" s="1647" t="s">
        <v>677</v>
      </c>
      <c r="I23" s="1651" t="s">
        <v>367</v>
      </c>
      <c r="J23" s="1652"/>
      <c r="K23" s="1357"/>
    </row>
    <row r="24" spans="1:13" s="206" customFormat="1" ht="15.75" x14ac:dyDescent="0.25">
      <c r="A24" s="1656"/>
      <c r="B24" s="1658"/>
      <c r="C24" s="1648"/>
      <c r="D24" s="1648"/>
      <c r="E24" s="1658"/>
      <c r="F24" s="1660"/>
      <c r="G24" s="1658"/>
      <c r="H24" s="1648"/>
      <c r="I24" s="1339" t="s">
        <v>368</v>
      </c>
      <c r="J24" s="1308" t="s">
        <v>369</v>
      </c>
      <c r="K24" s="1357"/>
    </row>
    <row r="25" spans="1:13" s="205" customFormat="1" ht="15.75" x14ac:dyDescent="0.25">
      <c r="A25" s="207" t="s">
        <v>420</v>
      </c>
      <c r="B25" s="687" t="s">
        <v>370</v>
      </c>
    </row>
    <row r="26" spans="1:13" s="206" customFormat="1" ht="15.75" x14ac:dyDescent="0.25">
      <c r="A26" s="207" t="s">
        <v>428</v>
      </c>
      <c r="B26" s="212" t="s">
        <v>374</v>
      </c>
      <c r="C26" s="213">
        <v>27330</v>
      </c>
      <c r="D26" s="213">
        <v>15687</v>
      </c>
      <c r="E26" s="1021" t="s">
        <v>371</v>
      </c>
      <c r="F26" s="1021" t="s">
        <v>372</v>
      </c>
      <c r="G26" s="1021" t="s">
        <v>372</v>
      </c>
      <c r="H26" s="213">
        <v>2628</v>
      </c>
      <c r="I26" s="215">
        <v>0</v>
      </c>
      <c r="J26" s="1021" t="s">
        <v>373</v>
      </c>
      <c r="K26" s="1022"/>
    </row>
    <row r="27" spans="1:13" s="208" customFormat="1" ht="15.75" x14ac:dyDescent="0.25">
      <c r="A27" s="207" t="s">
        <v>429</v>
      </c>
      <c r="B27" s="206" t="s">
        <v>375</v>
      </c>
      <c r="C27" s="216">
        <f>SUM(C26:C26)</f>
        <v>27330</v>
      </c>
      <c r="D27" s="216">
        <f>SUM(D26:D26)</f>
        <v>15687</v>
      </c>
      <c r="E27" s="217"/>
      <c r="F27" s="217"/>
      <c r="G27" s="217"/>
      <c r="H27" s="216">
        <f>SUM(H26:H26)</f>
        <v>2628</v>
      </c>
      <c r="I27" s="215"/>
      <c r="J27" s="1021" t="s">
        <v>373</v>
      </c>
      <c r="K27" s="1022"/>
      <c r="L27" s="205"/>
      <c r="M27" s="205"/>
    </row>
  </sheetData>
  <mergeCells count="31">
    <mergeCell ref="K9:K10"/>
    <mergeCell ref="I9:J9"/>
    <mergeCell ref="B9:B10"/>
    <mergeCell ref="C9:C10"/>
    <mergeCell ref="D9:D10"/>
    <mergeCell ref="B6:J6"/>
    <mergeCell ref="H9:H10"/>
    <mergeCell ref="E9:E10"/>
    <mergeCell ref="F9:F10"/>
    <mergeCell ref="G9:G10"/>
    <mergeCell ref="E23:E24"/>
    <mergeCell ref="F23:F24"/>
    <mergeCell ref="G23:G24"/>
    <mergeCell ref="H23:H24"/>
    <mergeCell ref="A8:A10"/>
    <mergeCell ref="A1:M1"/>
    <mergeCell ref="M9:M10"/>
    <mergeCell ref="L9:L10"/>
    <mergeCell ref="I23:J23"/>
    <mergeCell ref="A3:M3"/>
    <mergeCell ref="A4:M4"/>
    <mergeCell ref="A5:M5"/>
    <mergeCell ref="A7:M7"/>
    <mergeCell ref="B17:J17"/>
    <mergeCell ref="B18:J18"/>
    <mergeCell ref="B19:J19"/>
    <mergeCell ref="B21:J21"/>
    <mergeCell ref="A22:A24"/>
    <mergeCell ref="B23:B24"/>
    <mergeCell ref="C23:C24"/>
    <mergeCell ref="D23:D24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zoomScale="120" workbookViewId="0">
      <selection sqref="A1:I1"/>
    </sheetView>
  </sheetViews>
  <sheetFormatPr defaultColWidth="9.140625" defaultRowHeight="11.25" x14ac:dyDescent="0.2"/>
  <cols>
    <col min="1" max="1" width="4.85546875" style="97" customWidth="1"/>
    <col min="2" max="2" width="48.42578125" style="97" customWidth="1"/>
    <col min="3" max="3" width="11" style="98" customWidth="1"/>
    <col min="4" max="4" width="11.42578125" style="98" customWidth="1"/>
    <col min="5" max="5" width="12" style="98" customWidth="1"/>
    <col min="6" max="6" width="41.7109375" style="98" customWidth="1"/>
    <col min="7" max="7" width="11.140625" style="98" customWidth="1"/>
    <col min="8" max="8" width="12.85546875" style="98" customWidth="1"/>
    <col min="9" max="9" width="16" style="98" customWidth="1"/>
    <col min="10" max="22" width="9.140625" style="97"/>
    <col min="23" max="16384" width="9.140625" style="8"/>
  </cols>
  <sheetData>
    <row r="1" spans="1:22" ht="12.75" customHeight="1" x14ac:dyDescent="0.2">
      <c r="A1" s="1431" t="s">
        <v>1277</v>
      </c>
      <c r="B1" s="1431"/>
      <c r="C1" s="1431"/>
      <c r="D1" s="1431"/>
      <c r="E1" s="1431"/>
      <c r="F1" s="1431"/>
      <c r="G1" s="1431"/>
      <c r="H1" s="1431"/>
      <c r="I1" s="1431"/>
    </row>
    <row r="2" spans="1:22" x14ac:dyDescent="0.2">
      <c r="B2" s="341"/>
      <c r="I2" s="99"/>
    </row>
    <row r="3" spans="1:22" s="74" customFormat="1" x14ac:dyDescent="0.2">
      <c r="A3" s="100"/>
      <c r="B3" s="1435" t="s">
        <v>51</v>
      </c>
      <c r="C3" s="1435"/>
      <c r="D3" s="1435"/>
      <c r="E3" s="1435"/>
      <c r="F3" s="1435"/>
      <c r="G3" s="1435"/>
      <c r="H3" s="1435"/>
      <c r="I3" s="1435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</row>
    <row r="4" spans="1:22" s="74" customFormat="1" x14ac:dyDescent="0.2">
      <c r="A4" s="100"/>
      <c r="B4" s="1435" t="s">
        <v>1233</v>
      </c>
      <c r="C4" s="1435"/>
      <c r="D4" s="1435"/>
      <c r="E4" s="1435"/>
      <c r="F4" s="1435"/>
      <c r="G4" s="1435"/>
      <c r="H4" s="1435"/>
      <c r="I4" s="1435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</row>
    <row r="5" spans="1:22" s="74" customFormat="1" ht="12.75" customHeight="1" x14ac:dyDescent="0.2">
      <c r="A5" s="1436" t="s">
        <v>248</v>
      </c>
      <c r="B5" s="1436"/>
      <c r="C5" s="1436"/>
      <c r="D5" s="1436"/>
      <c r="E5" s="1436"/>
      <c r="F5" s="1436"/>
      <c r="G5" s="1436"/>
      <c r="H5" s="1436"/>
      <c r="I5" s="1436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</row>
    <row r="6" spans="1:22" s="74" customFormat="1" ht="12.75" customHeight="1" x14ac:dyDescent="0.2">
      <c r="A6" s="1463" t="s">
        <v>53</v>
      </c>
      <c r="B6" s="1442" t="s">
        <v>54</v>
      </c>
      <c r="C6" s="1459" t="s">
        <v>55</v>
      </c>
      <c r="D6" s="1459"/>
      <c r="E6" s="1460"/>
      <c r="F6" s="1" t="s">
        <v>56</v>
      </c>
      <c r="G6" s="1461" t="s">
        <v>57</v>
      </c>
      <c r="H6" s="1461"/>
      <c r="I6" s="1462"/>
      <c r="J6" s="100"/>
      <c r="K6" s="100"/>
      <c r="L6" s="100"/>
      <c r="M6" s="100"/>
      <c r="N6" s="100"/>
      <c r="O6" s="100"/>
      <c r="P6" s="100"/>
    </row>
    <row r="7" spans="1:22" s="74" customFormat="1" ht="12.75" customHeight="1" x14ac:dyDescent="0.2">
      <c r="A7" s="1464"/>
      <c r="B7" s="1442"/>
      <c r="C7" s="1432" t="s">
        <v>1012</v>
      </c>
      <c r="D7" s="1432"/>
      <c r="E7" s="1433"/>
      <c r="F7" s="2"/>
      <c r="G7" s="1432" t="s">
        <v>1012</v>
      </c>
      <c r="H7" s="1432"/>
      <c r="I7" s="1432"/>
      <c r="J7" s="100"/>
      <c r="K7" s="100"/>
      <c r="L7" s="100"/>
      <c r="M7" s="100"/>
    </row>
    <row r="8" spans="1:22" s="75" customFormat="1" ht="36.6" customHeight="1" x14ac:dyDescent="0.2">
      <c r="A8" s="1465"/>
      <c r="B8" s="101" t="s">
        <v>58</v>
      </c>
      <c r="C8" s="82" t="s">
        <v>59</v>
      </c>
      <c r="D8" s="82" t="s">
        <v>60</v>
      </c>
      <c r="E8" s="102" t="s">
        <v>61</v>
      </c>
      <c r="F8" s="103" t="s">
        <v>62</v>
      </c>
      <c r="G8" s="82" t="s">
        <v>59</v>
      </c>
      <c r="H8" s="82" t="s">
        <v>60</v>
      </c>
      <c r="I8" s="82" t="s">
        <v>61</v>
      </c>
      <c r="J8" s="347"/>
      <c r="K8" s="127"/>
      <c r="L8" s="127"/>
      <c r="M8" s="127"/>
    </row>
    <row r="9" spans="1:22" ht="11.45" customHeight="1" x14ac:dyDescent="0.2">
      <c r="A9" s="1309">
        <v>1</v>
      </c>
      <c r="B9" s="105" t="s">
        <v>22</v>
      </c>
      <c r="C9" s="106"/>
      <c r="D9" s="106"/>
      <c r="E9" s="106"/>
      <c r="F9" s="85" t="s">
        <v>23</v>
      </c>
      <c r="G9" s="106"/>
      <c r="H9" s="106"/>
      <c r="I9" s="279"/>
      <c r="J9" s="124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10">
        <f t="shared" ref="A10:A46" si="0">A9+1</f>
        <v>2</v>
      </c>
      <c r="B10" s="107"/>
      <c r="C10" s="72"/>
      <c r="D10" s="72"/>
      <c r="E10" s="73"/>
      <c r="F10" s="86"/>
      <c r="G10" s="73"/>
      <c r="H10" s="73"/>
      <c r="I10" s="273"/>
      <c r="J10" s="124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10">
        <f t="shared" si="0"/>
        <v>3</v>
      </c>
      <c r="B11" s="107" t="s">
        <v>35</v>
      </c>
      <c r="C11" s="72">
        <f>Össz.önkor.mérleg.!C14</f>
        <v>0</v>
      </c>
      <c r="D11" s="72">
        <f>Össz.önkor.mérleg.!D14</f>
        <v>0</v>
      </c>
      <c r="E11" s="72">
        <f>Össz.önkor.mérleg.!E14</f>
        <v>0</v>
      </c>
      <c r="F11" s="87" t="s">
        <v>32</v>
      </c>
      <c r="G11" s="113"/>
      <c r="H11" s="113"/>
      <c r="I11" s="275"/>
      <c r="J11" s="124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10">
        <f t="shared" si="0"/>
        <v>4</v>
      </c>
      <c r="B12" s="107" t="s">
        <v>776</v>
      </c>
      <c r="C12" s="72">
        <f>Össz.önkor.mérleg.!C15</f>
        <v>0</v>
      </c>
      <c r="D12" s="72">
        <f>Össz.önkor.mérleg.!D15</f>
        <v>0</v>
      </c>
      <c r="E12" s="72">
        <f>Össz.önkor.mérleg.!E15</f>
        <v>0</v>
      </c>
      <c r="F12" s="87"/>
      <c r="G12" s="113"/>
      <c r="H12" s="113"/>
      <c r="I12" s="275"/>
      <c r="J12" s="124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10">
        <f t="shared" si="0"/>
        <v>5</v>
      </c>
      <c r="B13" s="576" t="s">
        <v>1205</v>
      </c>
      <c r="C13" s="72">
        <f>Össz.önkor.mérleg.!C16</f>
        <v>940275</v>
      </c>
      <c r="D13" s="72">
        <f>Össz.önkor.mérleg.!D16</f>
        <v>0</v>
      </c>
      <c r="E13" s="72">
        <f>Össz.önkor.mérleg.!E16</f>
        <v>940275</v>
      </c>
      <c r="F13" s="87"/>
      <c r="G13" s="113"/>
      <c r="H13" s="113"/>
      <c r="I13" s="275"/>
      <c r="J13" s="124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10">
        <f t="shared" si="0"/>
        <v>6</v>
      </c>
      <c r="B14" s="97" t="s">
        <v>554</v>
      </c>
      <c r="C14" s="72"/>
      <c r="D14" s="108"/>
      <c r="E14" s="108"/>
      <c r="F14" s="86" t="s">
        <v>549</v>
      </c>
      <c r="G14" s="109">
        <f>Össz.önkor.mérleg.!G27</f>
        <v>3102554</v>
      </c>
      <c r="H14" s="109">
        <f>Össz.önkor.mérleg.!H27</f>
        <v>38226</v>
      </c>
      <c r="I14" s="275">
        <f>Össz.önkor.mérleg.!I27</f>
        <v>3140780</v>
      </c>
      <c r="J14" s="124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10">
        <f t="shared" si="0"/>
        <v>7</v>
      </c>
      <c r="B15" s="97" t="s">
        <v>40</v>
      </c>
      <c r="C15" s="72"/>
      <c r="D15" s="108"/>
      <c r="E15" s="108"/>
      <c r="F15" s="86" t="s">
        <v>29</v>
      </c>
      <c r="G15" s="109">
        <f>Össz.önkor.mérleg.!G28</f>
        <v>47044</v>
      </c>
      <c r="H15" s="109">
        <f>Össz.önkor.mérleg.!H28</f>
        <v>0</v>
      </c>
      <c r="I15" s="275">
        <f>SUM(G15:H15)</f>
        <v>47044</v>
      </c>
      <c r="J15" s="124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10">
        <f t="shared" si="0"/>
        <v>8</v>
      </c>
      <c r="B16" s="107" t="s">
        <v>41</v>
      </c>
      <c r="C16" s="81">
        <f>Össz.önkor.mérleg.!C24</f>
        <v>1070</v>
      </c>
      <c r="D16" s="81">
        <f>Össz.önkor.mérleg.!D24</f>
        <v>1500</v>
      </c>
      <c r="E16" s="72">
        <f>Össz.önkor.mérleg.!E24</f>
        <v>2570</v>
      </c>
      <c r="F16" s="86" t="s">
        <v>30</v>
      </c>
      <c r="G16" s="109"/>
      <c r="H16" s="109"/>
      <c r="I16" s="275"/>
      <c r="J16" s="124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10">
        <f t="shared" si="0"/>
        <v>9</v>
      </c>
      <c r="B17" s="107" t="s">
        <v>42</v>
      </c>
      <c r="C17" s="72">
        <f>Össz.önkor.mérleg.!C25</f>
        <v>2206</v>
      </c>
      <c r="D17" s="72">
        <f>Össz.önkor.mérleg.!D25</f>
        <v>24</v>
      </c>
      <c r="E17" s="72">
        <f>Össz.önkor.mérleg.!E25</f>
        <v>2230</v>
      </c>
      <c r="F17" s="86" t="s">
        <v>389</v>
      </c>
      <c r="G17" s="109">
        <f>'pü.mérleg Önkorm.'!G30</f>
        <v>11478</v>
      </c>
      <c r="H17" s="109">
        <f>'pü.mérleg Önkorm.'!H30</f>
        <v>1001</v>
      </c>
      <c r="I17" s="275">
        <f>SUM(G17:H17)</f>
        <v>12479</v>
      </c>
      <c r="J17" s="124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10">
        <f t="shared" si="0"/>
        <v>10</v>
      </c>
      <c r="B18" s="107"/>
      <c r="C18" s="72"/>
      <c r="D18" s="72"/>
      <c r="E18" s="72"/>
      <c r="F18" s="86" t="s">
        <v>785</v>
      </c>
      <c r="G18" s="109">
        <f>Össz.önkor.mérleg.!G31</f>
        <v>0</v>
      </c>
      <c r="H18" s="109">
        <f>Össz.önkor.mérleg.!H31</f>
        <v>5000</v>
      </c>
      <c r="I18" s="109">
        <f>Össz.önkor.mérleg.!I31</f>
        <v>5000</v>
      </c>
      <c r="J18" s="124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10">
        <f t="shared" si="0"/>
        <v>11</v>
      </c>
      <c r="B19" s="70" t="s">
        <v>43</v>
      </c>
      <c r="C19" s="72">
        <f>Össz.önkor.mérleg.!C21</f>
        <v>0</v>
      </c>
      <c r="D19" s="73">
        <f>Össz.önkor.mérleg.!D26</f>
        <v>0</v>
      </c>
      <c r="E19" s="72">
        <f>Össz.önkor.mérleg.!E26</f>
        <v>0</v>
      </c>
      <c r="F19" s="86" t="s">
        <v>786</v>
      </c>
      <c r="G19" s="109">
        <f>Össz.önkor.mérleg.!G32</f>
        <v>1863</v>
      </c>
      <c r="H19" s="109">
        <f>Össz.önkor.mérleg.!H32</f>
        <v>0</v>
      </c>
      <c r="I19" s="275">
        <f>Össz.önkor.mérleg.!I32</f>
        <v>1863</v>
      </c>
      <c r="J19" s="124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10">
        <f t="shared" si="0"/>
        <v>12</v>
      </c>
      <c r="B20" s="107" t="s">
        <v>44</v>
      </c>
      <c r="C20" s="72">
        <f>Össz.önkor.mérleg.!C22</f>
        <v>0</v>
      </c>
      <c r="D20" s="72">
        <f>Össz.önkor.mérleg.!D22</f>
        <v>0</v>
      </c>
      <c r="E20" s="72">
        <f>Össz.önkor.mérleg.!E22</f>
        <v>0</v>
      </c>
      <c r="F20" s="86" t="s">
        <v>787</v>
      </c>
      <c r="G20" s="109">
        <f>Össz.önkor.mérleg.!G33</f>
        <v>200</v>
      </c>
      <c r="H20" s="109">
        <f>Össz.önkor.mérleg.!H33</f>
        <v>13941</v>
      </c>
      <c r="I20" s="275">
        <f>Össz.önkor.mérleg.!I33</f>
        <v>14141</v>
      </c>
      <c r="J20" s="124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10">
        <f t="shared" si="0"/>
        <v>13</v>
      </c>
      <c r="B21" s="107"/>
      <c r="C21" s="72"/>
      <c r="D21" s="73"/>
      <c r="E21" s="73"/>
      <c r="F21" s="116" t="s">
        <v>65</v>
      </c>
      <c r="G21" s="117">
        <f>SUM(G14:G20)</f>
        <v>3163139</v>
      </c>
      <c r="H21" s="117">
        <f>SUM(H14:H20)</f>
        <v>58168</v>
      </c>
      <c r="I21" s="277">
        <f>SUM(I14:I20)</f>
        <v>3221307</v>
      </c>
      <c r="J21" s="124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10">
        <f t="shared" si="0"/>
        <v>14</v>
      </c>
      <c r="B22" s="97" t="s">
        <v>555</v>
      </c>
      <c r="C22" s="73">
        <f>Össz.önkor.mérleg.!C30</f>
        <v>100</v>
      </c>
      <c r="D22" s="73">
        <f>Össz.önkor.mérleg.!D30</f>
        <v>4984</v>
      </c>
      <c r="E22" s="73">
        <f>Össz.önkor.mérleg.!E30</f>
        <v>5084</v>
      </c>
      <c r="F22" s="86"/>
      <c r="G22" s="109"/>
      <c r="H22" s="109"/>
      <c r="I22" s="273"/>
      <c r="J22" s="124"/>
      <c r="N22" s="8"/>
      <c r="O22" s="8"/>
      <c r="P22" s="8"/>
      <c r="Q22" s="8"/>
      <c r="R22" s="8"/>
      <c r="S22" s="8"/>
      <c r="T22" s="8"/>
      <c r="U22" s="8"/>
      <c r="V22" s="8"/>
    </row>
    <row r="23" spans="1:22" s="76" customFormat="1" x14ac:dyDescent="0.2">
      <c r="A23" s="1310">
        <f t="shared" si="0"/>
        <v>15</v>
      </c>
      <c r="B23" s="97"/>
      <c r="C23" s="73"/>
      <c r="D23" s="73"/>
      <c r="E23" s="73"/>
      <c r="F23" s="111"/>
      <c r="G23" s="109"/>
      <c r="H23" s="109"/>
      <c r="I23" s="275"/>
      <c r="J23" s="326"/>
      <c r="K23" s="128"/>
      <c r="L23" s="128"/>
      <c r="M23" s="128"/>
    </row>
    <row r="24" spans="1:22" s="76" customFormat="1" x14ac:dyDescent="0.2">
      <c r="A24" s="1310">
        <f t="shared" si="0"/>
        <v>16</v>
      </c>
      <c r="B24" s="114"/>
      <c r="C24" s="108"/>
      <c r="D24" s="108"/>
      <c r="E24" s="108"/>
      <c r="F24" s="111"/>
      <c r="G24" s="109"/>
      <c r="H24" s="109"/>
      <c r="I24" s="275"/>
      <c r="J24" s="326"/>
      <c r="K24" s="128"/>
      <c r="L24" s="128"/>
      <c r="M24" s="128"/>
    </row>
    <row r="25" spans="1:22" x14ac:dyDescent="0.2">
      <c r="A25" s="1310">
        <f t="shared" si="0"/>
        <v>17</v>
      </c>
      <c r="B25" s="115" t="s">
        <v>64</v>
      </c>
      <c r="C25" s="77">
        <f>C12+C13+C16+C17+C19+C20+C22</f>
        <v>943651</v>
      </c>
      <c r="D25" s="77">
        <f t="shared" ref="D25:E25" si="1">D12+D13+D16+D17+D19+D20+D22</f>
        <v>6508</v>
      </c>
      <c r="E25" s="77">
        <f t="shared" si="1"/>
        <v>950159</v>
      </c>
      <c r="F25" s="112"/>
      <c r="G25" s="77"/>
      <c r="H25" s="77"/>
      <c r="I25" s="274"/>
      <c r="J25" s="124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10">
        <f t="shared" si="0"/>
        <v>18</v>
      </c>
      <c r="B26" s="118" t="s">
        <v>48</v>
      </c>
      <c r="C26" s="113">
        <f>SUM(C24:C25)</f>
        <v>943651</v>
      </c>
      <c r="D26" s="113">
        <f>SUM(D24:D25)</f>
        <v>6508</v>
      </c>
      <c r="E26" s="113">
        <f>SUM(E24:E25)</f>
        <v>950159</v>
      </c>
      <c r="F26" s="119" t="s">
        <v>66</v>
      </c>
      <c r="G26" s="113">
        <f>G25+G21</f>
        <v>3163139</v>
      </c>
      <c r="H26" s="113">
        <f>H25+H21</f>
        <v>58168</v>
      </c>
      <c r="I26" s="278">
        <f>I25+I21</f>
        <v>3221307</v>
      </c>
      <c r="J26" s="124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10">
        <f t="shared" si="0"/>
        <v>19</v>
      </c>
      <c r="B27" s="120"/>
      <c r="C27" s="109"/>
      <c r="D27" s="109"/>
      <c r="E27" s="109"/>
      <c r="F27" s="111"/>
      <c r="I27" s="275"/>
      <c r="J27" s="124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10">
        <f t="shared" si="0"/>
        <v>20</v>
      </c>
      <c r="B28" s="118" t="s">
        <v>556</v>
      </c>
      <c r="C28" s="113">
        <f>C26-G26</f>
        <v>-2219488</v>
      </c>
      <c r="D28" s="113">
        <f>D26-H26</f>
        <v>-51660</v>
      </c>
      <c r="E28" s="346">
        <f>E26-I26</f>
        <v>-2271148</v>
      </c>
      <c r="F28" s="111"/>
      <c r="I28" s="275"/>
      <c r="J28" s="124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10">
        <f t="shared" si="0"/>
        <v>21</v>
      </c>
      <c r="B29" s="865" t="s">
        <v>1210</v>
      </c>
      <c r="C29" s="129">
        <f>-'működ. mérleg '!C27</f>
        <v>0</v>
      </c>
      <c r="D29" s="129">
        <f>-D28</f>
        <v>51660</v>
      </c>
      <c r="E29" s="129">
        <f>-'működ. mérleg '!E27</f>
        <v>51660</v>
      </c>
      <c r="F29" s="111"/>
      <c r="I29" s="275"/>
      <c r="J29" s="124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10">
        <f t="shared" si="0"/>
        <v>22</v>
      </c>
      <c r="B30" s="79"/>
      <c r="C30" s="109"/>
      <c r="D30" s="109"/>
      <c r="E30" s="109">
        <f>C30+D30</f>
        <v>0</v>
      </c>
      <c r="F30" s="111"/>
      <c r="G30" s="109"/>
      <c r="H30" s="109"/>
      <c r="I30" s="275"/>
      <c r="J30" s="321"/>
      <c r="K30" s="123"/>
      <c r="L30" s="123"/>
      <c r="M30" s="123"/>
    </row>
    <row r="31" spans="1:22" s="9" customFormat="1" x14ac:dyDescent="0.2">
      <c r="A31" s="1310">
        <f t="shared" si="0"/>
        <v>23</v>
      </c>
      <c r="B31" s="78" t="s">
        <v>50</v>
      </c>
      <c r="C31" s="78"/>
      <c r="D31" s="78"/>
      <c r="E31" s="78"/>
      <c r="F31" s="87" t="s">
        <v>31</v>
      </c>
      <c r="G31" s="113"/>
      <c r="H31" s="113"/>
      <c r="I31" s="278"/>
      <c r="J31" s="321"/>
      <c r="K31" s="123"/>
      <c r="L31" s="123"/>
      <c r="M31" s="123"/>
    </row>
    <row r="32" spans="1:22" s="9" customFormat="1" x14ac:dyDescent="0.2">
      <c r="A32" s="1310">
        <f t="shared" si="0"/>
        <v>24</v>
      </c>
      <c r="B32" s="83" t="s">
        <v>598</v>
      </c>
      <c r="C32" s="78"/>
      <c r="D32" s="78"/>
      <c r="E32" s="78"/>
      <c r="F32" s="121" t="s">
        <v>4</v>
      </c>
      <c r="G32" s="122"/>
      <c r="H32" s="122"/>
      <c r="I32" s="278"/>
      <c r="J32" s="321"/>
      <c r="K32" s="123"/>
      <c r="L32" s="123"/>
      <c r="M32" s="123"/>
    </row>
    <row r="33" spans="1:22" s="9" customFormat="1" x14ac:dyDescent="0.2">
      <c r="A33" s="1310">
        <f t="shared" si="0"/>
        <v>25</v>
      </c>
      <c r="B33" s="97" t="s">
        <v>726</v>
      </c>
      <c r="C33" s="73">
        <f>Össz.önkor.mérleg.!C41</f>
        <v>330200</v>
      </c>
      <c r="D33" s="73">
        <f>Össz.önkor.mérleg.!D41</f>
        <v>0</v>
      </c>
      <c r="E33" s="73">
        <f>Össz.önkor.mérleg.!E41</f>
        <v>330200</v>
      </c>
      <c r="F33" s="124" t="s">
        <v>3</v>
      </c>
      <c r="G33" s="113"/>
      <c r="H33" s="113"/>
      <c r="I33" s="278"/>
      <c r="J33" s="321"/>
      <c r="K33" s="123"/>
      <c r="L33" s="123"/>
      <c r="M33" s="123"/>
    </row>
    <row r="34" spans="1:22" x14ac:dyDescent="0.2">
      <c r="A34" s="1310">
        <f t="shared" si="0"/>
        <v>26</v>
      </c>
      <c r="B34" s="72" t="s">
        <v>600</v>
      </c>
      <c r="C34" s="125"/>
      <c r="D34" s="84"/>
      <c r="E34" s="84">
        <f>SUM(C34:D34)</f>
        <v>0</v>
      </c>
      <c r="F34" s="86" t="s">
        <v>5</v>
      </c>
      <c r="G34" s="113"/>
      <c r="H34" s="113"/>
      <c r="I34" s="278"/>
      <c r="J34" s="124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10">
        <f t="shared" si="0"/>
        <v>27</v>
      </c>
      <c r="B35" s="72" t="s">
        <v>599</v>
      </c>
      <c r="C35" s="73"/>
      <c r="D35" s="73"/>
      <c r="E35" s="73"/>
      <c r="F35" s="86" t="s">
        <v>6</v>
      </c>
      <c r="G35" s="122"/>
      <c r="H35" s="122"/>
      <c r="I35" s="278"/>
      <c r="J35" s="124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10">
        <f t="shared" si="0"/>
        <v>28</v>
      </c>
      <c r="B36" s="72" t="s">
        <v>733</v>
      </c>
      <c r="C36" s="152">
        <f>-(C28+C33)-C30-C29-C37</f>
        <v>255860</v>
      </c>
      <c r="D36" s="152">
        <f t="shared" ref="D36" si="2">-(D28+D33)-D30-D29</f>
        <v>0</v>
      </c>
      <c r="E36" s="152">
        <f>-(E28+E33)-E30-E29-E37</f>
        <v>255860</v>
      </c>
      <c r="F36" s="86" t="s">
        <v>7</v>
      </c>
      <c r="G36" s="122"/>
      <c r="H36" s="122"/>
      <c r="I36" s="278"/>
      <c r="J36" s="124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10">
        <f t="shared" si="0"/>
        <v>29</v>
      </c>
      <c r="B37" s="1063" t="s">
        <v>1143</v>
      </c>
      <c r="C37" s="152">
        <v>1633428</v>
      </c>
      <c r="D37" s="152">
        <v>0</v>
      </c>
      <c r="E37" s="152">
        <f>C37+D37</f>
        <v>1633428</v>
      </c>
      <c r="F37" s="86"/>
      <c r="G37" s="122"/>
      <c r="H37" s="122"/>
      <c r="I37" s="278"/>
      <c r="J37" s="124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10">
        <f t="shared" si="0"/>
        <v>30</v>
      </c>
      <c r="B38" s="73" t="s">
        <v>601</v>
      </c>
      <c r="C38" s="78"/>
      <c r="D38" s="78"/>
      <c r="E38" s="322"/>
      <c r="F38" s="86" t="s">
        <v>9</v>
      </c>
      <c r="G38" s="113"/>
      <c r="H38" s="113"/>
      <c r="I38" s="275"/>
      <c r="J38" s="124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10">
        <f t="shared" si="0"/>
        <v>31</v>
      </c>
      <c r="B39" s="73" t="s">
        <v>602</v>
      </c>
      <c r="C39" s="73"/>
      <c r="D39" s="73"/>
      <c r="E39" s="73"/>
      <c r="F39" s="86" t="s">
        <v>10</v>
      </c>
      <c r="G39" s="109"/>
      <c r="H39" s="109"/>
      <c r="I39" s="275"/>
      <c r="J39" s="124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10">
        <f t="shared" si="0"/>
        <v>32</v>
      </c>
      <c r="B40" s="72" t="s">
        <v>603</v>
      </c>
      <c r="C40" s="73"/>
      <c r="D40" s="73"/>
      <c r="E40" s="73"/>
      <c r="F40" s="86" t="s">
        <v>11</v>
      </c>
      <c r="G40" s="109"/>
      <c r="H40" s="109"/>
      <c r="I40" s="275"/>
      <c r="J40" s="124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10">
        <f t="shared" si="0"/>
        <v>33</v>
      </c>
      <c r="B41" s="72" t="s">
        <v>604</v>
      </c>
      <c r="C41" s="73"/>
      <c r="D41" s="73"/>
      <c r="E41" s="73"/>
      <c r="F41" s="86" t="s">
        <v>12</v>
      </c>
      <c r="G41" s="109"/>
      <c r="H41" s="109"/>
      <c r="I41" s="275"/>
      <c r="J41" s="124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10">
        <f t="shared" si="0"/>
        <v>34</v>
      </c>
      <c r="B42" s="72" t="s">
        <v>0</v>
      </c>
      <c r="C42" s="73"/>
      <c r="D42" s="73"/>
      <c r="E42" s="73"/>
      <c r="F42" s="86" t="s">
        <v>13</v>
      </c>
      <c r="G42" s="109"/>
      <c r="H42" s="109"/>
      <c r="I42" s="275"/>
      <c r="J42" s="124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10">
        <f t="shared" si="0"/>
        <v>35</v>
      </c>
      <c r="B43" s="72" t="s">
        <v>1</v>
      </c>
      <c r="C43" s="73"/>
      <c r="D43" s="73"/>
      <c r="E43" s="73"/>
      <c r="F43" s="86" t="s">
        <v>14</v>
      </c>
      <c r="G43" s="109"/>
      <c r="H43" s="109"/>
      <c r="I43" s="275"/>
      <c r="J43" s="124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10">
        <f t="shared" si="0"/>
        <v>36</v>
      </c>
      <c r="B44" s="72" t="s">
        <v>2</v>
      </c>
      <c r="C44" s="73"/>
      <c r="D44" s="73"/>
      <c r="E44" s="73"/>
      <c r="F44" s="86" t="s">
        <v>15</v>
      </c>
      <c r="G44" s="109"/>
      <c r="H44" s="109"/>
      <c r="I44" s="275"/>
      <c r="J44" s="124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12">
        <f t="shared" si="0"/>
        <v>37</v>
      </c>
      <c r="B45" s="118" t="s">
        <v>390</v>
      </c>
      <c r="C45" s="318">
        <f>SUM(C31:C43)</f>
        <v>2219488</v>
      </c>
      <c r="D45" s="318">
        <f>SUM(D31:D43)</f>
        <v>0</v>
      </c>
      <c r="E45" s="318">
        <f>SUM(E31:E43)</f>
        <v>2219488</v>
      </c>
      <c r="F45" s="87" t="s">
        <v>383</v>
      </c>
      <c r="G45" s="113">
        <f>SUM(G32:G44)</f>
        <v>0</v>
      </c>
      <c r="H45" s="113">
        <f>SUM(H32:H44)</f>
        <v>0</v>
      </c>
      <c r="I45" s="280">
        <f>SUM(I32:I44)</f>
        <v>0</v>
      </c>
      <c r="J45" s="124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80">
        <f t="shared" si="0"/>
        <v>38</v>
      </c>
      <c r="B46" s="581" t="s">
        <v>385</v>
      </c>
      <c r="C46" s="126">
        <f>C26+C29+C45</f>
        <v>3163139</v>
      </c>
      <c r="D46" s="126">
        <f>D26+D29+D45</f>
        <v>58168</v>
      </c>
      <c r="E46" s="126">
        <f>E26+E29+E45</f>
        <v>3221307</v>
      </c>
      <c r="F46" s="317" t="s">
        <v>384</v>
      </c>
      <c r="G46" s="561">
        <f>G26+G45</f>
        <v>3163139</v>
      </c>
      <c r="H46" s="561">
        <f>H26+H45</f>
        <v>58168</v>
      </c>
      <c r="I46" s="562">
        <f>I26+I45</f>
        <v>3221307</v>
      </c>
      <c r="J46" s="124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3"/>
      <c r="C47" s="122"/>
      <c r="D47" s="122"/>
      <c r="E47" s="122"/>
      <c r="F47" s="122"/>
      <c r="G47" s="122"/>
      <c r="H47" s="122"/>
      <c r="I47" s="122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0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8" customWidth="1"/>
    <col min="2" max="2" width="66.42578125" style="928" customWidth="1"/>
    <col min="3" max="3" width="15.7109375" style="928" customWidth="1"/>
    <col min="4" max="4" width="10" style="928" bestFit="1" customWidth="1"/>
    <col min="5" max="5" width="11.42578125" style="928" bestFit="1" customWidth="1"/>
    <col min="6" max="6" width="11.42578125" style="928" customWidth="1"/>
    <col min="7" max="7" width="12.5703125" style="1088" customWidth="1"/>
    <col min="8" max="8" width="9.5703125" style="1088" customWidth="1"/>
    <col min="9" max="10" width="8" style="928" customWidth="1"/>
    <col min="11" max="11" width="10.85546875" style="928" bestFit="1" customWidth="1"/>
    <col min="12" max="12" width="10.42578125" style="928" bestFit="1" customWidth="1"/>
    <col min="13" max="13" width="9.85546875" style="928" bestFit="1" customWidth="1"/>
    <col min="14" max="251" width="8" style="928" customWidth="1"/>
    <col min="252" max="16384" width="61.7109375" style="928"/>
  </cols>
  <sheetData>
    <row r="1" spans="1:10" x14ac:dyDescent="0.2">
      <c r="A1" s="5"/>
      <c r="B1" s="1431" t="s">
        <v>1213</v>
      </c>
      <c r="C1" s="1431"/>
      <c r="D1" s="1431"/>
      <c r="E1" s="1431"/>
      <c r="F1" s="1431"/>
      <c r="G1" s="427"/>
      <c r="H1" s="427"/>
      <c r="I1" s="427"/>
      <c r="J1" s="427"/>
    </row>
    <row r="2" spans="1:10" ht="12" customHeight="1" x14ac:dyDescent="0.2">
      <c r="A2" s="5"/>
      <c r="B2" s="591"/>
      <c r="C2" s="1469"/>
      <c r="D2" s="1469"/>
      <c r="E2" s="1469"/>
      <c r="F2" s="1469"/>
      <c r="G2" s="590"/>
      <c r="H2" s="590"/>
      <c r="I2" s="590"/>
    </row>
    <row r="3" spans="1:10" ht="30" customHeight="1" x14ac:dyDescent="0.2">
      <c r="A3" s="5"/>
      <c r="B3" s="1470" t="s">
        <v>73</v>
      </c>
      <c r="C3" s="1470"/>
      <c r="D3" s="1470"/>
      <c r="E3" s="1470"/>
      <c r="F3" s="1470"/>
      <c r="G3" s="590"/>
      <c r="H3" s="590"/>
      <c r="I3" s="590"/>
    </row>
    <row r="4" spans="1:10" ht="33" customHeight="1" x14ac:dyDescent="0.2">
      <c r="A4" s="5"/>
      <c r="B4" s="1470" t="s">
        <v>952</v>
      </c>
      <c r="C4" s="1470"/>
      <c r="D4" s="1470"/>
      <c r="E4" s="1470"/>
      <c r="F4" s="1470"/>
      <c r="G4" s="590"/>
      <c r="H4" s="590"/>
      <c r="I4" s="590"/>
    </row>
    <row r="5" spans="1:10" ht="12" customHeight="1" x14ac:dyDescent="0.2">
      <c r="A5" s="5"/>
      <c r="B5" s="591"/>
      <c r="C5" s="590"/>
      <c r="D5" s="590"/>
      <c r="E5" s="590"/>
      <c r="F5" s="590"/>
      <c r="G5" s="590"/>
      <c r="H5" s="590"/>
      <c r="I5" s="590"/>
    </row>
    <row r="6" spans="1:10" ht="13.5" thickBot="1" x14ac:dyDescent="0.25">
      <c r="A6" s="5"/>
      <c r="B6" s="591"/>
      <c r="C6" s="670"/>
      <c r="D6" s="590"/>
      <c r="E6" s="590"/>
      <c r="F6" s="1054" t="s">
        <v>1134</v>
      </c>
      <c r="G6" s="590"/>
      <c r="H6" s="590"/>
      <c r="I6" s="590"/>
    </row>
    <row r="7" spans="1:10" ht="30.75" customHeight="1" thickBot="1" x14ac:dyDescent="0.25">
      <c r="A7" s="5"/>
      <c r="B7" s="1471" t="s">
        <v>74</v>
      </c>
      <c r="C7" s="1473" t="s">
        <v>951</v>
      </c>
      <c r="D7" s="1474"/>
      <c r="E7" s="1474"/>
      <c r="F7" s="1475"/>
      <c r="G7" s="590"/>
      <c r="H7" s="590"/>
      <c r="I7" s="590"/>
    </row>
    <row r="8" spans="1:10" ht="12" customHeight="1" thickBot="1" x14ac:dyDescent="0.25">
      <c r="A8" s="5"/>
      <c r="B8" s="1472"/>
      <c r="C8" s="592" t="s">
        <v>75</v>
      </c>
      <c r="D8" s="593" t="s">
        <v>76</v>
      </c>
      <c r="E8" s="593" t="s">
        <v>595</v>
      </c>
      <c r="F8" s="929" t="s">
        <v>77</v>
      </c>
      <c r="G8" s="594"/>
      <c r="H8" s="594"/>
      <c r="I8" s="594"/>
    </row>
    <row r="9" spans="1:10" ht="27.75" customHeight="1" x14ac:dyDescent="0.2">
      <c r="A9" s="5"/>
      <c r="B9" s="930" t="s">
        <v>953</v>
      </c>
      <c r="C9" s="595"/>
      <c r="D9" s="595"/>
      <c r="E9" s="595"/>
      <c r="F9" s="931"/>
      <c r="G9" s="590"/>
      <c r="H9" s="590"/>
      <c r="I9" s="590"/>
    </row>
    <row r="10" spans="1:10" x14ac:dyDescent="0.2">
      <c r="A10" s="5"/>
      <c r="B10" s="932" t="s">
        <v>954</v>
      </c>
      <c r="C10" s="432"/>
      <c r="D10" s="432"/>
      <c r="E10" s="432"/>
      <c r="F10" s="432"/>
      <c r="G10" s="590"/>
      <c r="H10" s="590"/>
      <c r="I10" s="590"/>
    </row>
    <row r="11" spans="1:10" ht="72" x14ac:dyDescent="0.2">
      <c r="A11" s="5"/>
      <c r="B11" s="409" t="s">
        <v>955</v>
      </c>
      <c r="C11" s="447" t="s">
        <v>956</v>
      </c>
      <c r="D11" s="331">
        <v>18.309999999999999</v>
      </c>
      <c r="E11" s="933">
        <v>5475000</v>
      </c>
      <c r="F11" s="332">
        <f>D11*E11</f>
        <v>100247250</v>
      </c>
      <c r="G11" s="1087"/>
      <c r="H11" s="1087"/>
      <c r="I11" s="934"/>
    </row>
    <row r="12" spans="1:10" ht="15" customHeight="1" x14ac:dyDescent="0.2">
      <c r="A12" s="5"/>
      <c r="B12" s="335" t="s">
        <v>957</v>
      </c>
      <c r="C12" s="370"/>
      <c r="D12" s="415"/>
      <c r="E12" s="415"/>
      <c r="F12" s="370"/>
      <c r="G12" s="590"/>
      <c r="H12" s="590"/>
      <c r="I12" s="590"/>
    </row>
    <row r="13" spans="1:10" ht="15" customHeight="1" x14ac:dyDescent="0.2">
      <c r="A13" s="5"/>
      <c r="B13" s="409" t="s">
        <v>958</v>
      </c>
      <c r="C13" s="433"/>
      <c r="D13" s="331" t="s">
        <v>847</v>
      </c>
      <c r="E13" s="331" t="s">
        <v>848</v>
      </c>
      <c r="F13" s="332">
        <v>9412200</v>
      </c>
      <c r="G13" s="590"/>
      <c r="H13" s="590"/>
      <c r="I13" s="590"/>
    </row>
    <row r="14" spans="1:10" ht="15" customHeight="1" x14ac:dyDescent="0.2">
      <c r="A14" s="5"/>
      <c r="B14" s="419"/>
      <c r="C14" s="370"/>
      <c r="D14" s="415"/>
      <c r="E14" s="415"/>
      <c r="F14" s="370"/>
      <c r="G14" s="590"/>
      <c r="H14" s="590"/>
      <c r="I14" s="590"/>
    </row>
    <row r="15" spans="1:10" ht="15" customHeight="1" x14ac:dyDescent="0.2">
      <c r="A15" s="5"/>
      <c r="B15" s="419"/>
      <c r="C15" s="370"/>
      <c r="D15" s="415"/>
      <c r="E15" s="415"/>
      <c r="F15" s="370"/>
      <c r="G15" s="590"/>
      <c r="H15" s="590"/>
      <c r="I15" s="590"/>
    </row>
    <row r="16" spans="1:10" ht="15" customHeight="1" x14ac:dyDescent="0.2">
      <c r="A16" s="5"/>
      <c r="B16" s="335" t="s">
        <v>959</v>
      </c>
      <c r="C16" s="935"/>
      <c r="D16" s="415"/>
      <c r="E16" s="597" t="s">
        <v>241</v>
      </c>
      <c r="F16" s="332">
        <v>18464000</v>
      </c>
      <c r="G16" s="590"/>
      <c r="H16" s="590"/>
      <c r="I16" s="590"/>
    </row>
    <row r="17" spans="1:9" ht="15" customHeight="1" x14ac:dyDescent="0.2">
      <c r="A17" s="5"/>
      <c r="B17" s="414"/>
      <c r="C17" s="370"/>
      <c r="D17" s="415"/>
      <c r="E17" s="415"/>
      <c r="F17" s="370"/>
      <c r="G17" s="590"/>
      <c r="H17" s="590"/>
      <c r="I17" s="590"/>
    </row>
    <row r="18" spans="1:9" ht="15" customHeight="1" x14ac:dyDescent="0.2">
      <c r="A18" s="5"/>
      <c r="B18" s="414"/>
      <c r="C18" s="370"/>
      <c r="D18" s="415"/>
      <c r="E18" s="415"/>
      <c r="F18" s="370"/>
      <c r="G18" s="590"/>
      <c r="H18" s="590"/>
      <c r="I18" s="590"/>
    </row>
    <row r="19" spans="1:9" ht="15" customHeight="1" x14ac:dyDescent="0.2">
      <c r="A19" s="5"/>
      <c r="B19" s="335" t="s">
        <v>960</v>
      </c>
      <c r="C19" s="935"/>
      <c r="D19" s="333">
        <v>19638</v>
      </c>
      <c r="E19" s="413" t="s">
        <v>596</v>
      </c>
      <c r="F19" s="332">
        <v>1355022</v>
      </c>
      <c r="G19" s="590"/>
      <c r="H19" s="590"/>
      <c r="I19" s="590"/>
    </row>
    <row r="20" spans="1:9" ht="15" customHeight="1" x14ac:dyDescent="0.2">
      <c r="A20" s="5"/>
      <c r="B20" s="414"/>
      <c r="C20" s="370"/>
      <c r="D20" s="411"/>
      <c r="E20" s="412"/>
      <c r="F20" s="370"/>
      <c r="G20" s="590"/>
      <c r="H20" s="590"/>
      <c r="I20" s="590"/>
    </row>
    <row r="21" spans="1:9" ht="15" customHeight="1" x14ac:dyDescent="0.2">
      <c r="A21" s="5"/>
      <c r="B21" s="414"/>
      <c r="C21" s="370"/>
      <c r="D21" s="411"/>
      <c r="E21" s="412"/>
      <c r="F21" s="370"/>
      <c r="G21" s="590"/>
      <c r="H21" s="590"/>
      <c r="I21" s="590"/>
    </row>
    <row r="22" spans="1:9" ht="15" customHeight="1" x14ac:dyDescent="0.2">
      <c r="A22" s="5"/>
      <c r="B22" s="335" t="s">
        <v>961</v>
      </c>
      <c r="C22" s="935"/>
      <c r="D22" s="415"/>
      <c r="E22" s="410" t="s">
        <v>597</v>
      </c>
      <c r="F22" s="332">
        <v>6179621</v>
      </c>
      <c r="G22" s="590"/>
      <c r="H22" s="590"/>
      <c r="I22" s="590"/>
    </row>
    <row r="23" spans="1:9" ht="15" customHeight="1" x14ac:dyDescent="0.2">
      <c r="A23" s="5"/>
      <c r="B23" s="414"/>
      <c r="C23" s="370"/>
      <c r="D23" s="415"/>
      <c r="E23" s="434"/>
      <c r="F23" s="370"/>
      <c r="G23" s="590"/>
      <c r="H23" s="590"/>
      <c r="I23" s="590"/>
    </row>
    <row r="24" spans="1:9" ht="15" customHeight="1" x14ac:dyDescent="0.2">
      <c r="A24" s="5"/>
      <c r="B24" s="414"/>
      <c r="C24" s="370"/>
      <c r="D24" s="415"/>
      <c r="E24" s="434"/>
      <c r="F24" s="370"/>
      <c r="G24" s="590"/>
      <c r="H24" s="590"/>
      <c r="I24" s="590"/>
    </row>
    <row r="25" spans="1:9" ht="15" customHeight="1" x14ac:dyDescent="0.2">
      <c r="A25" s="5"/>
      <c r="B25" s="335" t="s">
        <v>962</v>
      </c>
      <c r="C25" s="332">
        <v>4699</v>
      </c>
      <c r="D25" s="415"/>
      <c r="E25" s="333">
        <v>2700</v>
      </c>
      <c r="F25" s="332">
        <f>C25*E25</f>
        <v>12687300</v>
      </c>
      <c r="G25" s="590"/>
      <c r="H25" s="590"/>
      <c r="I25" s="590"/>
    </row>
    <row r="26" spans="1:9" ht="15" customHeight="1" x14ac:dyDescent="0.2">
      <c r="A26" s="5"/>
      <c r="B26" s="414"/>
      <c r="C26" s="370"/>
      <c r="D26" s="415"/>
      <c r="E26" s="415"/>
      <c r="F26" s="370"/>
      <c r="G26" s="590"/>
      <c r="H26" s="590"/>
      <c r="I26" s="590"/>
    </row>
    <row r="27" spans="1:9" ht="15" customHeight="1" x14ac:dyDescent="0.2">
      <c r="A27" s="5"/>
      <c r="B27" s="414"/>
      <c r="C27" s="370"/>
      <c r="D27" s="415"/>
      <c r="E27" s="415"/>
      <c r="F27" s="370"/>
      <c r="G27" s="590"/>
      <c r="H27" s="590"/>
      <c r="I27" s="590"/>
    </row>
    <row r="28" spans="1:9" ht="15" customHeight="1" x14ac:dyDescent="0.2">
      <c r="A28" s="5"/>
      <c r="B28" s="335" t="s">
        <v>963</v>
      </c>
      <c r="C28" s="332" t="s">
        <v>964</v>
      </c>
      <c r="D28" s="415"/>
      <c r="E28" s="333" t="s">
        <v>242</v>
      </c>
      <c r="F28" s="332">
        <v>53550</v>
      </c>
      <c r="G28" s="590"/>
      <c r="H28" s="590"/>
      <c r="I28" s="590"/>
    </row>
    <row r="29" spans="1:9" ht="15" customHeight="1" x14ac:dyDescent="0.2">
      <c r="A29" s="5"/>
      <c r="B29" s="419"/>
      <c r="C29" s="433"/>
      <c r="D29" s="415"/>
      <c r="E29" s="415"/>
      <c r="F29" s="370"/>
      <c r="G29" s="416">
        <f>F11+F13+F16+F19+F22+F25+F28</f>
        <v>148398943</v>
      </c>
      <c r="H29" s="5" t="s">
        <v>965</v>
      </c>
      <c r="I29" s="590"/>
    </row>
    <row r="30" spans="1:9" ht="15" customHeight="1" x14ac:dyDescent="0.2">
      <c r="A30" s="5"/>
      <c r="B30" s="932" t="s">
        <v>966</v>
      </c>
      <c r="C30" s="332"/>
      <c r="D30" s="331"/>
      <c r="E30" s="331"/>
      <c r="F30" s="370"/>
      <c r="G30" s="590"/>
      <c r="H30" s="590"/>
      <c r="I30" s="590"/>
    </row>
    <row r="31" spans="1:9" ht="15" customHeight="1" x14ac:dyDescent="0.2">
      <c r="A31" s="5"/>
      <c r="B31" s="417" t="s">
        <v>967</v>
      </c>
      <c r="C31" s="332"/>
      <c r="D31" s="331"/>
      <c r="E31" s="331"/>
      <c r="F31" s="370"/>
      <c r="G31" s="590"/>
      <c r="H31" s="590"/>
      <c r="I31" s="590"/>
    </row>
    <row r="32" spans="1:9" ht="15" customHeight="1" x14ac:dyDescent="0.2">
      <c r="A32" s="5"/>
      <c r="B32" s="335" t="s">
        <v>968</v>
      </c>
      <c r="C32" s="332">
        <v>125</v>
      </c>
      <c r="D32" s="331"/>
      <c r="E32" s="332">
        <v>97400</v>
      </c>
      <c r="F32" s="332">
        <f>C32*E32</f>
        <v>12175000</v>
      </c>
      <c r="G32" s="590"/>
      <c r="H32" s="590"/>
      <c r="I32" s="590"/>
    </row>
    <row r="33" spans="1:9" ht="15" customHeight="1" x14ac:dyDescent="0.2">
      <c r="A33" s="5"/>
      <c r="B33" s="936" t="s">
        <v>969</v>
      </c>
      <c r="C33" s="332"/>
      <c r="D33" s="331"/>
      <c r="E33" s="331"/>
      <c r="F33" s="370"/>
      <c r="G33" s="590"/>
      <c r="H33" s="590"/>
      <c r="I33" s="590"/>
    </row>
    <row r="34" spans="1:9" ht="34.5" customHeight="1" x14ac:dyDescent="0.2">
      <c r="A34" s="5"/>
      <c r="B34" s="409" t="s">
        <v>970</v>
      </c>
      <c r="C34" s="599" t="s">
        <v>971</v>
      </c>
      <c r="D34" s="435">
        <v>11.4</v>
      </c>
      <c r="E34" s="1009">
        <v>4861500</v>
      </c>
      <c r="F34" s="332">
        <f>D34*E34</f>
        <v>55421100</v>
      </c>
      <c r="G34" s="590"/>
      <c r="H34" s="590"/>
      <c r="I34" s="590"/>
    </row>
    <row r="35" spans="1:9" ht="23.25" customHeight="1" x14ac:dyDescent="0.2">
      <c r="A35" s="5"/>
      <c r="B35" s="936" t="s">
        <v>972</v>
      </c>
      <c r="C35" s="937"/>
      <c r="D35" s="600"/>
      <c r="E35" s="938"/>
      <c r="F35" s="332"/>
      <c r="G35" s="590"/>
      <c r="H35" s="590"/>
      <c r="I35" s="590"/>
    </row>
    <row r="36" spans="1:9" ht="15" customHeight="1" x14ac:dyDescent="0.2">
      <c r="A36" s="5"/>
      <c r="B36" s="409" t="s">
        <v>973</v>
      </c>
      <c r="C36" s="937"/>
      <c r="D36" s="600"/>
      <c r="E36" s="938"/>
      <c r="F36" s="332"/>
      <c r="G36" s="590"/>
      <c r="H36" s="590"/>
      <c r="I36" s="590"/>
    </row>
    <row r="37" spans="1:9" ht="15" customHeight="1" x14ac:dyDescent="0.2">
      <c r="A37" s="5"/>
      <c r="B37" s="409" t="s">
        <v>974</v>
      </c>
      <c r="C37" s="937"/>
      <c r="D37" s="600"/>
      <c r="E37" s="938"/>
      <c r="F37" s="332"/>
      <c r="G37" s="590"/>
      <c r="H37" s="590"/>
      <c r="I37" s="590"/>
    </row>
    <row r="38" spans="1:9" ht="15" customHeight="1" x14ac:dyDescent="0.2">
      <c r="A38" s="5"/>
      <c r="B38" s="409" t="s">
        <v>975</v>
      </c>
      <c r="C38" s="937"/>
      <c r="D38" s="600"/>
      <c r="E38" s="938"/>
      <c r="F38" s="332"/>
      <c r="G38" s="590"/>
      <c r="H38" s="590"/>
      <c r="I38" s="590"/>
    </row>
    <row r="39" spans="1:9" ht="15" customHeight="1" x14ac:dyDescent="0.2">
      <c r="A39" s="5"/>
      <c r="B39" s="409" t="s">
        <v>976</v>
      </c>
      <c r="C39" s="937"/>
      <c r="D39" s="435">
        <v>3</v>
      </c>
      <c r="E39" s="1009">
        <v>432000</v>
      </c>
      <c r="F39" s="332">
        <f>D39*E39</f>
        <v>1296000</v>
      </c>
      <c r="G39" s="590"/>
      <c r="H39" s="590"/>
      <c r="I39" s="590"/>
    </row>
    <row r="40" spans="1:9" ht="15" customHeight="1" x14ac:dyDescent="0.2">
      <c r="A40" s="5"/>
      <c r="B40" s="409" t="s">
        <v>977</v>
      </c>
      <c r="C40" s="937"/>
      <c r="D40" s="435">
        <v>4</v>
      </c>
      <c r="E40" s="1009">
        <v>1611000</v>
      </c>
      <c r="F40" s="332">
        <f>D40*E40</f>
        <v>6444000</v>
      </c>
      <c r="G40" s="590"/>
      <c r="H40" s="590"/>
      <c r="I40" s="590"/>
    </row>
    <row r="41" spans="1:9" ht="24" customHeight="1" x14ac:dyDescent="0.2">
      <c r="A41" s="5"/>
      <c r="B41" s="936" t="s">
        <v>978</v>
      </c>
      <c r="C41" s="332"/>
      <c r="D41" s="418"/>
      <c r="E41" s="370"/>
      <c r="F41" s="370"/>
      <c r="G41" s="481"/>
      <c r="H41" s="416"/>
      <c r="I41" s="590"/>
    </row>
    <row r="42" spans="1:9" ht="15" customHeight="1" x14ac:dyDescent="0.2">
      <c r="A42" s="5"/>
      <c r="B42" s="409" t="s">
        <v>979</v>
      </c>
      <c r="C42" s="447"/>
      <c r="D42" s="435">
        <v>8.3000000000000007</v>
      </c>
      <c r="E42" s="333">
        <v>2919000</v>
      </c>
      <c r="F42" s="332">
        <f>D42*E42</f>
        <v>24227700.000000004</v>
      </c>
      <c r="G42" s="590"/>
      <c r="H42" s="590"/>
      <c r="I42" s="590"/>
    </row>
    <row r="43" spans="1:9" ht="15" customHeight="1" x14ac:dyDescent="0.2">
      <c r="A43" s="5"/>
      <c r="B43" s="419"/>
      <c r="C43" s="370"/>
      <c r="D43" s="415"/>
      <c r="E43" s="415"/>
      <c r="F43" s="370"/>
      <c r="G43" s="416">
        <f>F32+F34+F39+F40+F42</f>
        <v>99563800</v>
      </c>
      <c r="H43" s="5" t="s">
        <v>980</v>
      </c>
      <c r="I43" s="590"/>
    </row>
    <row r="44" spans="1:9" ht="15" customHeight="1" x14ac:dyDescent="0.2">
      <c r="A44" s="5"/>
      <c r="B44" s="939" t="s">
        <v>981</v>
      </c>
      <c r="C44" s="370"/>
      <c r="D44" s="415"/>
      <c r="E44" s="415"/>
      <c r="F44" s="370"/>
      <c r="G44" s="590"/>
      <c r="H44" s="590"/>
      <c r="I44" s="590"/>
    </row>
    <row r="45" spans="1:9" ht="15" customHeight="1" x14ac:dyDescent="0.2">
      <c r="A45" s="5"/>
      <c r="B45" s="936" t="s">
        <v>982</v>
      </c>
      <c r="C45" s="370"/>
      <c r="D45" s="415"/>
      <c r="E45" s="415"/>
      <c r="F45" s="370"/>
      <c r="G45" s="590"/>
      <c r="H45" s="590"/>
      <c r="I45" s="590"/>
    </row>
    <row r="46" spans="1:9" ht="15" customHeight="1" x14ac:dyDescent="0.2">
      <c r="A46" s="5"/>
      <c r="B46" s="335" t="s">
        <v>983</v>
      </c>
      <c r="C46" s="370"/>
      <c r="D46" s="415"/>
      <c r="E46" s="415"/>
      <c r="F46" s="370"/>
      <c r="G46" s="590"/>
      <c r="H46" s="590"/>
      <c r="I46" s="590"/>
    </row>
    <row r="47" spans="1:9" ht="15" customHeight="1" x14ac:dyDescent="0.2">
      <c r="A47" s="5"/>
      <c r="B47" s="335" t="s">
        <v>984</v>
      </c>
      <c r="C47" s="370"/>
      <c r="D47" s="415"/>
      <c r="E47" s="415"/>
      <c r="F47" s="370"/>
      <c r="G47" s="590"/>
      <c r="H47" s="590"/>
      <c r="I47" s="590"/>
    </row>
    <row r="48" spans="1:9" ht="24.75" customHeight="1" x14ac:dyDescent="0.2">
      <c r="A48" s="5"/>
      <c r="B48" s="409" t="s">
        <v>1010</v>
      </c>
      <c r="C48" s="333" t="s">
        <v>985</v>
      </c>
      <c r="D48" s="420"/>
      <c r="E48" s="415"/>
      <c r="F48" s="370"/>
      <c r="G48" s="590"/>
      <c r="H48" s="590"/>
      <c r="I48" s="590"/>
    </row>
    <row r="49" spans="1:9" ht="24.75" customHeight="1" x14ac:dyDescent="0.2">
      <c r="A49" s="5"/>
      <c r="B49" s="409" t="s">
        <v>986</v>
      </c>
      <c r="C49" s="332"/>
      <c r="D49" s="337">
        <v>0</v>
      </c>
      <c r="E49" s="415"/>
      <c r="F49" s="370"/>
      <c r="G49" s="590"/>
      <c r="H49" s="590"/>
      <c r="I49" s="590"/>
    </row>
    <row r="50" spans="1:9" ht="24.75" customHeight="1" x14ac:dyDescent="0.2">
      <c r="A50" s="5"/>
      <c r="B50" s="409" t="s">
        <v>987</v>
      </c>
      <c r="C50" s="332"/>
      <c r="D50" s="336">
        <v>1</v>
      </c>
      <c r="E50" s="415"/>
      <c r="F50" s="370"/>
      <c r="G50" s="590"/>
      <c r="H50" s="590"/>
      <c r="I50" s="590"/>
    </row>
    <row r="51" spans="1:9" ht="15" customHeight="1" x14ac:dyDescent="0.2">
      <c r="A51" s="5"/>
      <c r="B51" s="335" t="s">
        <v>988</v>
      </c>
      <c r="C51" s="332"/>
      <c r="D51" s="336">
        <v>2</v>
      </c>
      <c r="E51" s="333">
        <v>4100000</v>
      </c>
      <c r="F51" s="332">
        <f>D51*E51</f>
        <v>8200000</v>
      </c>
      <c r="G51" s="481"/>
      <c r="H51" s="481"/>
      <c r="I51" s="482"/>
    </row>
    <row r="52" spans="1:9" ht="15" customHeight="1" x14ac:dyDescent="0.2">
      <c r="A52" s="5"/>
      <c r="B52" s="335" t="s">
        <v>989</v>
      </c>
      <c r="C52" s="433"/>
      <c r="D52" s="333">
        <v>75</v>
      </c>
      <c r="E52" s="333">
        <v>66360</v>
      </c>
      <c r="F52" s="333">
        <f>D52*E52</f>
        <v>4977000</v>
      </c>
      <c r="G52" s="590"/>
      <c r="H52" s="590"/>
      <c r="I52" s="671"/>
    </row>
    <row r="53" spans="1:9" ht="15" customHeight="1" x14ac:dyDescent="0.2">
      <c r="A53" s="5"/>
      <c r="B53" s="596" t="s">
        <v>990</v>
      </c>
      <c r="C53" s="370"/>
      <c r="D53" s="411"/>
      <c r="E53" s="411"/>
      <c r="F53" s="411"/>
      <c r="G53" s="590"/>
      <c r="H53" s="590"/>
      <c r="I53" s="590"/>
    </row>
    <row r="54" spans="1:9" ht="15" customHeight="1" x14ac:dyDescent="0.2">
      <c r="A54" s="5"/>
      <c r="B54" s="335" t="s">
        <v>991</v>
      </c>
      <c r="C54" s="433"/>
      <c r="D54" s="333">
        <v>0</v>
      </c>
      <c r="E54" s="333">
        <v>25000</v>
      </c>
      <c r="F54" s="333">
        <f>D54*E54</f>
        <v>0</v>
      </c>
      <c r="G54" s="590"/>
      <c r="H54" s="590"/>
      <c r="I54" s="590"/>
    </row>
    <row r="55" spans="1:9" ht="15" customHeight="1" x14ac:dyDescent="0.2">
      <c r="A55" s="5"/>
      <c r="B55" s="335" t="s">
        <v>992</v>
      </c>
      <c r="C55" s="433"/>
      <c r="D55" s="333">
        <v>35</v>
      </c>
      <c r="E55" s="1010">
        <v>363000</v>
      </c>
      <c r="F55" s="333">
        <f>D55*E55</f>
        <v>12705000</v>
      </c>
      <c r="G55" s="590"/>
      <c r="H55" s="590"/>
      <c r="I55" s="590"/>
    </row>
    <row r="56" spans="1:9" ht="15" customHeight="1" x14ac:dyDescent="0.2">
      <c r="A56" s="5"/>
      <c r="B56" s="409" t="s">
        <v>993</v>
      </c>
      <c r="C56" s="370"/>
      <c r="D56" s="333">
        <v>25</v>
      </c>
      <c r="E56" s="333">
        <v>217000</v>
      </c>
      <c r="F56" s="333">
        <f>D56*E56</f>
        <v>5425000</v>
      </c>
      <c r="G56" s="590"/>
      <c r="H56" s="590"/>
      <c r="I56" s="590"/>
    </row>
    <row r="57" spans="1:9" ht="15" customHeight="1" x14ac:dyDescent="0.2">
      <c r="A57" s="5"/>
      <c r="B57" s="940" t="s">
        <v>994</v>
      </c>
      <c r="C57" s="447"/>
      <c r="D57" s="435"/>
      <c r="E57" s="332"/>
      <c r="F57" s="370"/>
      <c r="G57" s="590"/>
      <c r="H57" s="590"/>
      <c r="I57" s="590"/>
    </row>
    <row r="58" spans="1:9" ht="15" customHeight="1" x14ac:dyDescent="0.2">
      <c r="A58" s="5"/>
      <c r="B58" s="409" t="s">
        <v>995</v>
      </c>
      <c r="C58" s="447" t="s">
        <v>1028</v>
      </c>
      <c r="D58" s="435">
        <v>3.5</v>
      </c>
      <c r="E58" s="332"/>
      <c r="F58" s="370"/>
      <c r="G58" s="590"/>
      <c r="H58" s="590"/>
      <c r="I58" s="590"/>
    </row>
    <row r="59" spans="1:9" ht="15" customHeight="1" x14ac:dyDescent="0.2">
      <c r="A59" s="5"/>
      <c r="B59" s="409" t="s">
        <v>728</v>
      </c>
      <c r="C59" s="447"/>
      <c r="D59" s="435">
        <v>0.9</v>
      </c>
      <c r="E59" s="332">
        <v>5100000</v>
      </c>
      <c r="F59" s="332">
        <f>D59*E59</f>
        <v>4590000</v>
      </c>
      <c r="G59" s="590"/>
      <c r="H59" s="590"/>
      <c r="I59" s="590"/>
    </row>
    <row r="60" spans="1:9" ht="24.75" customHeight="1" x14ac:dyDescent="0.2">
      <c r="A60" s="5"/>
      <c r="B60" s="409" t="s">
        <v>996</v>
      </c>
      <c r="C60" s="447"/>
      <c r="D60" s="435">
        <v>2.6</v>
      </c>
      <c r="E60" s="332">
        <v>4260000</v>
      </c>
      <c r="F60" s="332">
        <f>D60*E60</f>
        <v>11076000</v>
      </c>
      <c r="G60" s="590"/>
      <c r="H60" s="866"/>
      <c r="I60" s="590"/>
    </row>
    <row r="61" spans="1:9" ht="24.75" customHeight="1" x14ac:dyDescent="0.2">
      <c r="A61" s="5"/>
      <c r="B61" s="409" t="s">
        <v>997</v>
      </c>
      <c r="C61" s="941"/>
      <c r="D61" s="600"/>
      <c r="E61" s="332"/>
      <c r="F61" s="332">
        <v>3552000</v>
      </c>
      <c r="G61" s="1466"/>
      <c r="H61" s="1466"/>
      <c r="I61" s="590"/>
    </row>
    <row r="62" spans="1:9" ht="24.75" customHeight="1" x14ac:dyDescent="0.2">
      <c r="A62" s="5"/>
      <c r="B62" s="940" t="s">
        <v>998</v>
      </c>
      <c r="C62" s="370"/>
      <c r="D62" s="415"/>
      <c r="E62" s="331"/>
      <c r="F62" s="370"/>
      <c r="G62" s="590"/>
      <c r="H62" s="590"/>
      <c r="I62" s="590"/>
    </row>
    <row r="63" spans="1:9" ht="24.75" customHeight="1" x14ac:dyDescent="0.2">
      <c r="A63" s="5"/>
      <c r="B63" s="409" t="s">
        <v>999</v>
      </c>
      <c r="C63" s="433"/>
      <c r="D63" s="333">
        <v>15</v>
      </c>
      <c r="E63" s="333">
        <v>4234040</v>
      </c>
      <c r="F63" s="333">
        <f>D63*E63</f>
        <v>63510600</v>
      </c>
      <c r="G63" s="590"/>
      <c r="H63" s="590"/>
      <c r="I63" s="590"/>
    </row>
    <row r="64" spans="1:9" ht="24.75" customHeight="1" x14ac:dyDescent="0.2">
      <c r="A64" s="5"/>
      <c r="B64" s="409" t="s">
        <v>1000</v>
      </c>
      <c r="C64" s="941"/>
      <c r="D64" s="415"/>
      <c r="E64" s="331"/>
      <c r="F64" s="332">
        <v>41814000</v>
      </c>
      <c r="G64" s="416">
        <f>F51+F52+F54+F55+F56+F59+F60+F61+F63+F64</f>
        <v>155849600</v>
      </c>
      <c r="H64" s="5" t="s">
        <v>1135</v>
      </c>
      <c r="I64" s="590"/>
    </row>
    <row r="65" spans="1:9" ht="15" customHeight="1" x14ac:dyDescent="0.2">
      <c r="A65" s="5"/>
      <c r="B65" s="596" t="s">
        <v>1001</v>
      </c>
      <c r="C65" s="370"/>
      <c r="D65" s="415"/>
      <c r="E65" s="331"/>
      <c r="F65" s="370"/>
      <c r="G65" s="5"/>
      <c r="H65" s="590"/>
      <c r="I65" s="590"/>
    </row>
    <row r="66" spans="1:9" ht="15" customHeight="1" x14ac:dyDescent="0.2">
      <c r="A66" s="5"/>
      <c r="B66" s="335" t="s">
        <v>1002</v>
      </c>
      <c r="C66" s="542" t="s">
        <v>1029</v>
      </c>
      <c r="D66" s="334">
        <v>11.07</v>
      </c>
      <c r="E66" s="333">
        <v>2376000</v>
      </c>
      <c r="F66" s="333">
        <f>D66*E66</f>
        <v>26302320</v>
      </c>
      <c r="G66" s="5"/>
      <c r="H66" s="590"/>
      <c r="I66" s="590"/>
    </row>
    <row r="67" spans="1:9" ht="25.5" customHeight="1" x14ac:dyDescent="0.2">
      <c r="A67" s="5"/>
      <c r="B67" s="335" t="s">
        <v>1003</v>
      </c>
      <c r="C67" s="941"/>
      <c r="D67" s="415"/>
      <c r="E67" s="331"/>
      <c r="F67" s="332">
        <v>18413070</v>
      </c>
      <c r="G67" s="416">
        <f>F66+F67</f>
        <v>44715390</v>
      </c>
      <c r="H67" s="5" t="s">
        <v>1136</v>
      </c>
      <c r="I67" s="590"/>
    </row>
    <row r="68" spans="1:9" ht="26.25" customHeight="1" x14ac:dyDescent="0.2">
      <c r="A68" s="5"/>
      <c r="B68" s="409" t="s">
        <v>1004</v>
      </c>
      <c r="C68" s="447"/>
      <c r="D68" s="332">
        <v>192</v>
      </c>
      <c r="E68" s="332">
        <v>285</v>
      </c>
      <c r="F68" s="332">
        <f>D68*E68</f>
        <v>54720</v>
      </c>
      <c r="G68" s="590"/>
      <c r="H68" s="590"/>
      <c r="I68" s="590"/>
    </row>
    <row r="69" spans="1:9" ht="15" customHeight="1" x14ac:dyDescent="0.2">
      <c r="A69" s="5"/>
      <c r="B69" s="5"/>
      <c r="C69" s="5"/>
      <c r="D69" s="5"/>
      <c r="E69" s="5"/>
      <c r="F69" s="942"/>
      <c r="G69" s="416">
        <f>SUM(F45:F68)</f>
        <v>200619710</v>
      </c>
      <c r="H69" s="5" t="s">
        <v>1005</v>
      </c>
      <c r="I69" s="590"/>
    </row>
    <row r="70" spans="1:9" ht="15" customHeight="1" x14ac:dyDescent="0.2">
      <c r="A70" s="5"/>
      <c r="B70" s="932" t="s">
        <v>1006</v>
      </c>
      <c r="C70" s="332"/>
      <c r="D70" s="331"/>
      <c r="E70" s="331"/>
      <c r="F70" s="943"/>
      <c r="G70" s="590"/>
      <c r="H70" s="590"/>
      <c r="I70" s="590"/>
    </row>
    <row r="71" spans="1:9" ht="15" customHeight="1" x14ac:dyDescent="0.2">
      <c r="A71" s="5"/>
      <c r="B71" s="409" t="s">
        <v>1007</v>
      </c>
      <c r="C71" s="332"/>
      <c r="D71" s="333">
        <v>4699</v>
      </c>
      <c r="E71" s="333">
        <v>2170</v>
      </c>
      <c r="F71" s="153">
        <f>D71*E71</f>
        <v>10196830</v>
      </c>
      <c r="G71" s="590"/>
      <c r="H71" s="590"/>
      <c r="I71" s="590"/>
    </row>
    <row r="72" spans="1:9" ht="15" customHeight="1" x14ac:dyDescent="0.2">
      <c r="A72" s="5"/>
      <c r="B72" s="409"/>
      <c r="C72" s="447"/>
      <c r="D72" s="333"/>
      <c r="E72" s="333"/>
      <c r="F72" s="944"/>
      <c r="G72" s="416">
        <f>F71</f>
        <v>10196830</v>
      </c>
      <c r="H72" s="5" t="s">
        <v>1008</v>
      </c>
      <c r="I72" s="590"/>
    </row>
    <row r="73" spans="1:9" ht="15" customHeight="1" x14ac:dyDescent="0.2">
      <c r="A73" s="5"/>
      <c r="B73" s="601"/>
      <c r="C73" s="436"/>
      <c r="D73" s="415"/>
      <c r="E73" s="331"/>
      <c r="F73" s="370"/>
      <c r="G73" s="598"/>
      <c r="H73" s="598"/>
      <c r="I73" s="602"/>
    </row>
    <row r="74" spans="1:9" ht="36.75" customHeight="1" x14ac:dyDescent="0.2">
      <c r="A74" s="5"/>
      <c r="B74" s="426" t="s">
        <v>1150</v>
      </c>
      <c r="C74" s="437"/>
      <c r="D74" s="422"/>
      <c r="E74" s="422"/>
      <c r="F74" s="945">
        <v>-138569211</v>
      </c>
      <c r="G74" s="416">
        <f>F74</f>
        <v>-138569211</v>
      </c>
      <c r="H74" s="416" t="s">
        <v>1009</v>
      </c>
      <c r="I74" s="602"/>
    </row>
    <row r="75" spans="1:9" ht="15" customHeight="1" thickBot="1" x14ac:dyDescent="0.25">
      <c r="A75" s="5"/>
      <c r="B75" s="603"/>
      <c r="C75" s="421"/>
      <c r="D75" s="422"/>
      <c r="E75" s="422"/>
      <c r="F75" s="946"/>
      <c r="G75" s="598"/>
      <c r="H75" s="598"/>
      <c r="I75" s="590"/>
    </row>
    <row r="76" spans="1:9" ht="15" customHeight="1" thickBot="1" x14ac:dyDescent="0.25">
      <c r="A76" s="5"/>
      <c r="B76" s="423" t="s">
        <v>670</v>
      </c>
      <c r="C76" s="1467">
        <f>F11+F13+F16+F19+F22+F25+F28+F32+F34+F39+F40+F42+F51+F52+F55+F56+F59+F60+F61+F63+F64+F66+F67+F68+F71+F74</f>
        <v>320210072</v>
      </c>
      <c r="D76" s="1467"/>
      <c r="E76" s="1467"/>
      <c r="F76" s="1468"/>
      <c r="G76" s="424">
        <f>G29+G43+G69+G72+G74</f>
        <v>320210072</v>
      </c>
      <c r="H76" s="6" t="s">
        <v>794</v>
      </c>
      <c r="I76" s="594"/>
    </row>
    <row r="77" spans="1:9" x14ac:dyDescent="0.2">
      <c r="A77" s="5"/>
      <c r="B77" s="131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38"/>
      <c r="C78" s="439"/>
      <c r="D78" s="439"/>
      <c r="E78" s="439"/>
      <c r="F78" s="439"/>
      <c r="G78" s="5"/>
      <c r="H78" s="5"/>
      <c r="I78" s="5"/>
    </row>
    <row r="79" spans="1:9" x14ac:dyDescent="0.2">
      <c r="A79" s="5"/>
      <c r="B79" s="947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tabSelected="1" workbookViewId="0">
      <selection activeCell="L6" sqref="L6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38" customWidth="1"/>
    <col min="6" max="6" width="15.140625" style="3" customWidth="1"/>
    <col min="7" max="7" width="0" style="138" hidden="1" customWidth="1"/>
    <col min="8" max="8" width="0" style="159" hidden="1" customWidth="1"/>
    <col min="9" max="9" width="10.28515625" style="138" hidden="1" customWidth="1"/>
    <col min="10" max="16384" width="9.140625" style="4"/>
  </cols>
  <sheetData>
    <row r="1" spans="1:10" ht="32.25" customHeight="1" x14ac:dyDescent="0.2">
      <c r="A1" s="1476" t="s">
        <v>1291</v>
      </c>
      <c r="B1" s="1476"/>
      <c r="C1" s="1476"/>
      <c r="D1" s="1476"/>
      <c r="E1" s="1476"/>
      <c r="F1" s="1476"/>
      <c r="G1" s="1476"/>
      <c r="H1" s="1476"/>
      <c r="I1" s="1476"/>
    </row>
    <row r="3" spans="1:10" ht="15" customHeight="1" x14ac:dyDescent="0.2">
      <c r="B3" s="1480" t="s">
        <v>73</v>
      </c>
      <c r="C3" s="1480"/>
      <c r="D3" s="1480"/>
      <c r="E3" s="1480"/>
      <c r="F3" s="1480"/>
      <c r="G3" s="1481"/>
      <c r="H3" s="1481"/>
      <c r="I3" s="1481"/>
    </row>
    <row r="4" spans="1:10" ht="15" customHeight="1" x14ac:dyDescent="0.2">
      <c r="B4" s="1485" t="s">
        <v>1033</v>
      </c>
      <c r="C4" s="1485"/>
      <c r="D4" s="1485"/>
      <c r="E4" s="1485"/>
      <c r="F4" s="1485"/>
      <c r="G4" s="4"/>
      <c r="H4" s="4"/>
      <c r="I4" s="4"/>
    </row>
    <row r="5" spans="1:10" ht="15" customHeight="1" x14ac:dyDescent="0.2">
      <c r="B5" s="1480"/>
      <c r="C5" s="1480"/>
      <c r="D5" s="1480"/>
      <c r="E5" s="1480"/>
    </row>
    <row r="6" spans="1:10" ht="15" customHeight="1" x14ac:dyDescent="0.2">
      <c r="B6" s="1482" t="s">
        <v>246</v>
      </c>
      <c r="C6" s="1483"/>
      <c r="D6" s="1483"/>
      <c r="E6" s="1483"/>
      <c r="F6" s="1483"/>
      <c r="G6" s="1483"/>
      <c r="H6" s="1483"/>
      <c r="I6" s="1483"/>
    </row>
    <row r="7" spans="1:10" ht="48.75" customHeight="1" x14ac:dyDescent="0.2">
      <c r="B7" s="1267" t="s">
        <v>78</v>
      </c>
      <c r="C7" s="1268" t="s">
        <v>1034</v>
      </c>
      <c r="D7" s="1479" t="s">
        <v>1035</v>
      </c>
      <c r="E7" s="1479"/>
      <c r="F7" s="1479"/>
      <c r="G7" s="1484" t="s">
        <v>486</v>
      </c>
      <c r="H7" s="1484"/>
      <c r="I7" s="1484"/>
    </row>
    <row r="8" spans="1:10" ht="35.450000000000003" customHeight="1" x14ac:dyDescent="0.2">
      <c r="B8" s="1269"/>
      <c r="C8" s="1270"/>
      <c r="D8" s="1271" t="s">
        <v>59</v>
      </c>
      <c r="E8" s="1272" t="s">
        <v>60</v>
      </c>
      <c r="F8" s="1273" t="s">
        <v>930</v>
      </c>
      <c r="G8" s="4"/>
      <c r="H8" s="4"/>
      <c r="I8" s="4"/>
    </row>
    <row r="9" spans="1:10" ht="15.95" customHeight="1" x14ac:dyDescent="0.2">
      <c r="B9" s="1274" t="s">
        <v>497</v>
      </c>
      <c r="C9" s="1275"/>
      <c r="D9" s="133"/>
      <c r="E9" s="134"/>
      <c r="F9" s="300"/>
      <c r="G9" s="4"/>
      <c r="H9" s="4"/>
      <c r="I9" s="4"/>
      <c r="J9" s="354"/>
    </row>
    <row r="10" spans="1:10" ht="36" customHeight="1" x14ac:dyDescent="0.2">
      <c r="B10" s="1276" t="s">
        <v>498</v>
      </c>
      <c r="C10" s="566" t="s">
        <v>483</v>
      </c>
      <c r="D10" s="818">
        <v>50000</v>
      </c>
      <c r="E10" s="819">
        <v>174000</v>
      </c>
      <c r="F10" s="567">
        <f>SUM(D10:E10)</f>
        <v>224000</v>
      </c>
      <c r="G10" s="4"/>
      <c r="H10" s="4"/>
      <c r="I10" s="4"/>
      <c r="J10" s="354"/>
    </row>
    <row r="11" spans="1:10" ht="23.25" customHeight="1" x14ac:dyDescent="0.2">
      <c r="B11" s="1276" t="s">
        <v>499</v>
      </c>
      <c r="C11" s="1277" t="s">
        <v>915</v>
      </c>
      <c r="D11" s="820">
        <v>139978</v>
      </c>
      <c r="E11" s="819">
        <v>144686</v>
      </c>
      <c r="F11" s="567">
        <f>SUM(D11:E11)</f>
        <v>284664</v>
      </c>
      <c r="G11" s="4"/>
      <c r="H11" s="4"/>
      <c r="I11" s="4"/>
      <c r="J11" s="371"/>
    </row>
    <row r="12" spans="1:10" ht="22.5" customHeight="1" x14ac:dyDescent="0.2">
      <c r="B12" s="1276" t="s">
        <v>500</v>
      </c>
      <c r="C12" s="568" t="s">
        <v>1138</v>
      </c>
      <c r="D12" s="820">
        <v>53301</v>
      </c>
      <c r="E12" s="819">
        <v>188067</v>
      </c>
      <c r="F12" s="567">
        <f>SUM(D12:E12)</f>
        <v>241368</v>
      </c>
      <c r="G12" s="4"/>
      <c r="H12" s="4"/>
      <c r="I12" s="4"/>
      <c r="J12" s="354"/>
    </row>
    <row r="13" spans="1:10" ht="23.25" customHeight="1" x14ac:dyDescent="0.2">
      <c r="B13" s="1278" t="s">
        <v>501</v>
      </c>
      <c r="C13" s="568"/>
      <c r="D13" s="821">
        <f>SUM(D10:D12)</f>
        <v>243279</v>
      </c>
      <c r="E13" s="822">
        <f>SUM(E10:E12)</f>
        <v>506753</v>
      </c>
      <c r="F13" s="569">
        <f>SUM(D13:E13)</f>
        <v>750032</v>
      </c>
      <c r="G13" s="4"/>
      <c r="H13" s="4"/>
      <c r="I13" s="4"/>
      <c r="J13" s="354"/>
    </row>
    <row r="14" spans="1:10" ht="15.95" customHeight="1" x14ac:dyDescent="0.2">
      <c r="B14" s="1279"/>
      <c r="C14" s="135"/>
      <c r="D14" s="174"/>
      <c r="E14" s="148"/>
      <c r="F14" s="301"/>
      <c r="G14" s="4"/>
      <c r="H14" s="4"/>
      <c r="I14" s="4"/>
      <c r="J14" s="354"/>
    </row>
    <row r="15" spans="1:10" s="168" customFormat="1" ht="17.25" customHeight="1" x14ac:dyDescent="0.2">
      <c r="B15" s="1280" t="s">
        <v>502</v>
      </c>
      <c r="C15" s="342"/>
      <c r="D15" s="502">
        <v>4500</v>
      </c>
      <c r="E15" s="149"/>
      <c r="F15" s="503">
        <f>D15+E15</f>
        <v>4500</v>
      </c>
      <c r="J15" s="355"/>
    </row>
    <row r="16" spans="1:10" ht="15.95" customHeight="1" x14ac:dyDescent="0.2">
      <c r="B16" s="1281"/>
      <c r="C16" s="136"/>
      <c r="D16" s="174"/>
      <c r="E16" s="148"/>
      <c r="F16" s="301"/>
      <c r="G16" s="4"/>
      <c r="H16" s="4"/>
      <c r="I16" s="4"/>
      <c r="J16" s="354"/>
    </row>
    <row r="17" spans="1:10" ht="15.95" customHeight="1" x14ac:dyDescent="0.2">
      <c r="B17" s="1477" t="s">
        <v>503</v>
      </c>
      <c r="C17" s="1478"/>
      <c r="D17" s="174"/>
      <c r="E17" s="148"/>
      <c r="F17" s="301"/>
      <c r="G17" s="4"/>
      <c r="H17" s="4"/>
      <c r="I17" s="4"/>
      <c r="J17" s="354"/>
    </row>
    <row r="18" spans="1:10" ht="15.95" customHeight="1" x14ac:dyDescent="0.2">
      <c r="B18" s="1279"/>
      <c r="C18" s="135"/>
      <c r="D18" s="174"/>
      <c r="E18" s="148"/>
      <c r="F18" s="301"/>
      <c r="G18" s="4"/>
      <c r="H18" s="4"/>
      <c r="I18" s="4"/>
      <c r="J18" s="354"/>
    </row>
    <row r="19" spans="1:10" ht="78.75" customHeight="1" x14ac:dyDescent="0.2">
      <c r="B19" s="1282" t="s">
        <v>504</v>
      </c>
      <c r="C19" s="137" t="s">
        <v>505</v>
      </c>
      <c r="D19" s="174">
        <v>0</v>
      </c>
      <c r="E19" s="148"/>
      <c r="F19" s="301">
        <f t="shared" ref="F19:F29" si="0">SUM(D19:E19)</f>
        <v>0</v>
      </c>
      <c r="G19" s="4"/>
      <c r="H19" s="4"/>
      <c r="I19" s="4"/>
      <c r="J19" s="354"/>
    </row>
    <row r="20" spans="1:10" ht="15.95" customHeight="1" x14ac:dyDescent="0.2">
      <c r="A20" s="4"/>
      <c r="B20" s="1281" t="s">
        <v>506</v>
      </c>
      <c r="C20" s="136"/>
      <c r="D20" s="502">
        <f>SUM(D18:D19)</f>
        <v>0</v>
      </c>
      <c r="E20" s="149"/>
      <c r="F20" s="503">
        <f t="shared" si="0"/>
        <v>0</v>
      </c>
      <c r="G20" s="4"/>
      <c r="H20" s="4"/>
      <c r="I20" s="4"/>
      <c r="J20" s="354"/>
    </row>
    <row r="21" spans="1:10" ht="15.95" customHeight="1" x14ac:dyDescent="0.2">
      <c r="A21" s="4"/>
      <c r="B21" s="1281"/>
      <c r="C21" s="136"/>
      <c r="D21" s="174"/>
      <c r="E21" s="148"/>
      <c r="F21" s="301"/>
      <c r="G21" s="4"/>
      <c r="H21" s="4"/>
      <c r="I21" s="4"/>
      <c r="J21" s="354"/>
    </row>
    <row r="22" spans="1:10" ht="15.95" customHeight="1" x14ac:dyDescent="0.2">
      <c r="A22" s="4"/>
      <c r="B22" s="1274" t="s">
        <v>507</v>
      </c>
      <c r="C22" s="136"/>
      <c r="D22" s="174"/>
      <c r="E22" s="148"/>
      <c r="F22" s="301"/>
      <c r="G22" s="4"/>
      <c r="H22" s="4"/>
      <c r="I22" s="4"/>
      <c r="J22" s="354"/>
    </row>
    <row r="23" spans="1:10" ht="15.95" customHeight="1" x14ac:dyDescent="0.2">
      <c r="A23" s="4"/>
      <c r="B23" s="1279" t="s">
        <v>508</v>
      </c>
      <c r="C23" s="136"/>
      <c r="D23" s="174"/>
      <c r="E23" s="148"/>
      <c r="F23" s="301">
        <f t="shared" si="0"/>
        <v>0</v>
      </c>
      <c r="G23" s="4"/>
      <c r="H23" s="4"/>
      <c r="I23" s="4"/>
      <c r="J23" s="354"/>
    </row>
    <row r="24" spans="1:10" s="168" customFormat="1" ht="15.95" customHeight="1" x14ac:dyDescent="0.2">
      <c r="B24" s="354" t="s">
        <v>94</v>
      </c>
      <c r="C24" s="173"/>
      <c r="D24" s="174">
        <v>0</v>
      </c>
      <c r="E24" s="148"/>
      <c r="F24" s="301">
        <f t="shared" si="0"/>
        <v>0</v>
      </c>
      <c r="G24" s="4"/>
      <c r="J24" s="355"/>
    </row>
    <row r="25" spans="1:10" s="168" customFormat="1" ht="15.95" customHeight="1" x14ac:dyDescent="0.2">
      <c r="B25" s="354" t="s">
        <v>480</v>
      </c>
      <c r="C25" s="173"/>
      <c r="D25" s="174">
        <v>22050</v>
      </c>
      <c r="E25" s="148">
        <v>47</v>
      </c>
      <c r="F25" s="301">
        <f>SUM(D25:E25)</f>
        <v>22097</v>
      </c>
      <c r="G25" s="4"/>
      <c r="J25" s="355"/>
    </row>
    <row r="26" spans="1:10" ht="15.95" customHeight="1" x14ac:dyDescent="0.2">
      <c r="A26" s="4"/>
      <c r="B26" s="1279" t="s">
        <v>509</v>
      </c>
      <c r="C26" s="136"/>
      <c r="D26" s="174">
        <v>0</v>
      </c>
      <c r="E26" s="148"/>
      <c r="F26" s="301">
        <f t="shared" si="0"/>
        <v>0</v>
      </c>
      <c r="G26" s="4"/>
      <c r="H26" s="4"/>
      <c r="I26" s="4"/>
      <c r="J26" s="354"/>
    </row>
    <row r="27" spans="1:10" ht="15.95" customHeight="1" x14ac:dyDescent="0.2">
      <c r="A27" s="4"/>
      <c r="B27" s="1279" t="s">
        <v>510</v>
      </c>
      <c r="C27" s="136"/>
      <c r="D27" s="174"/>
      <c r="E27" s="148"/>
      <c r="F27" s="301">
        <f t="shared" si="0"/>
        <v>0</v>
      </c>
      <c r="G27" s="4"/>
      <c r="H27" s="4"/>
      <c r="I27" s="4"/>
      <c r="J27" s="354"/>
    </row>
    <row r="28" spans="1:10" ht="15.95" customHeight="1" x14ac:dyDescent="0.2">
      <c r="A28" s="4"/>
      <c r="B28" s="1281" t="s">
        <v>511</v>
      </c>
      <c r="C28" s="136"/>
      <c r="D28" s="502">
        <f>SUM(D23:D27)</f>
        <v>22050</v>
      </c>
      <c r="E28" s="149">
        <f>SUM(E23:E27)</f>
        <v>47</v>
      </c>
      <c r="F28" s="503">
        <f t="shared" si="0"/>
        <v>22097</v>
      </c>
      <c r="G28" s="4"/>
      <c r="H28" s="4"/>
      <c r="I28" s="4"/>
      <c r="J28" s="354"/>
    </row>
    <row r="29" spans="1:10" ht="15.95" customHeight="1" x14ac:dyDescent="0.2">
      <c r="A29" s="4"/>
      <c r="B29" s="1281"/>
      <c r="C29" s="136"/>
      <c r="D29" s="174"/>
      <c r="E29" s="148"/>
      <c r="F29" s="504">
        <f t="shared" si="0"/>
        <v>0</v>
      </c>
      <c r="G29" s="4"/>
      <c r="H29" s="4"/>
      <c r="I29" s="4"/>
      <c r="J29" s="354"/>
    </row>
    <row r="30" spans="1:10" ht="15.95" customHeight="1" x14ac:dyDescent="0.2">
      <c r="A30" s="4"/>
      <c r="B30" s="1283" t="s">
        <v>512</v>
      </c>
      <c r="C30" s="1284"/>
      <c r="D30" s="1285">
        <f>D13+D15+D20+D28</f>
        <v>269829</v>
      </c>
      <c r="E30" s="1285">
        <f>E13+E15+E20+E28</f>
        <v>506800</v>
      </c>
      <c r="F30" s="1286">
        <f>SUM(D30:E30)</f>
        <v>776629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BE794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1" customWidth="1"/>
    <col min="2" max="2" width="57.5703125" style="991" customWidth="1"/>
    <col min="3" max="3" width="8.7109375" style="327" customWidth="1"/>
    <col min="4" max="4" width="9.5703125" style="327" customWidth="1"/>
    <col min="5" max="5" width="8.28515625" style="327" customWidth="1"/>
    <col min="6" max="6" width="44.28515625" style="968" customWidth="1"/>
    <col min="7" max="57" width="9.140625" style="968"/>
    <col min="58" max="16384" width="9.140625" style="962"/>
  </cols>
  <sheetData>
    <row r="1" spans="1:57" x14ac:dyDescent="0.15">
      <c r="B1" s="1486" t="s">
        <v>1278</v>
      </c>
      <c r="C1" s="1486"/>
      <c r="D1" s="1486"/>
      <c r="E1" s="1486"/>
    </row>
    <row r="2" spans="1:57" x14ac:dyDescent="0.15">
      <c r="B2" s="963"/>
    </row>
    <row r="3" spans="1:57" ht="9.75" x14ac:dyDescent="0.2">
      <c r="A3" s="1437" t="s">
        <v>51</v>
      </c>
      <c r="B3" s="1437"/>
      <c r="C3" s="1437"/>
      <c r="D3" s="1437"/>
      <c r="E3" s="1437"/>
    </row>
    <row r="4" spans="1:57" ht="11.25" customHeight="1" x14ac:dyDescent="0.2">
      <c r="A4" s="1437" t="s">
        <v>1036</v>
      </c>
      <c r="B4" s="1437"/>
      <c r="C4" s="1437"/>
      <c r="D4" s="1437"/>
      <c r="E4" s="1437"/>
    </row>
    <row r="5" spans="1:57" ht="9.75" x14ac:dyDescent="0.2">
      <c r="A5" s="1437" t="s">
        <v>779</v>
      </c>
      <c r="B5" s="1437"/>
      <c r="C5" s="1437"/>
      <c r="D5" s="1437"/>
      <c r="E5" s="1437"/>
    </row>
    <row r="6" spans="1:57" x14ac:dyDescent="0.15">
      <c r="B6" s="1491" t="s">
        <v>246</v>
      </c>
      <c r="C6" s="1492"/>
      <c r="D6" s="1492"/>
      <c r="E6" s="1492"/>
    </row>
    <row r="7" spans="1:57" ht="24" customHeight="1" x14ac:dyDescent="0.15">
      <c r="A7" s="1493" t="s">
        <v>72</v>
      </c>
      <c r="B7" s="1487" t="s">
        <v>78</v>
      </c>
      <c r="C7" s="1489" t="s">
        <v>1019</v>
      </c>
      <c r="D7" s="1489"/>
      <c r="E7" s="1490"/>
    </row>
    <row r="8" spans="1:57" ht="19.5" x14ac:dyDescent="0.15">
      <c r="A8" s="1493"/>
      <c r="B8" s="1488"/>
      <c r="C8" s="964" t="s">
        <v>59</v>
      </c>
      <c r="D8" s="964" t="s">
        <v>60</v>
      </c>
      <c r="E8" s="1380" t="s">
        <v>61</v>
      </c>
    </row>
    <row r="9" spans="1:57" ht="9.75" x14ac:dyDescent="0.15">
      <c r="A9" s="1381" t="s">
        <v>420</v>
      </c>
      <c r="B9" s="966" t="s">
        <v>79</v>
      </c>
      <c r="C9" s="1252"/>
      <c r="D9" s="1252"/>
      <c r="E9" s="1252"/>
    </row>
    <row r="10" spans="1:57" ht="10.5" thickBot="1" x14ac:dyDescent="0.2">
      <c r="A10" s="1382" t="s">
        <v>428</v>
      </c>
      <c r="B10" s="969" t="s">
        <v>80</v>
      </c>
      <c r="C10" s="970"/>
      <c r="D10" s="967"/>
      <c r="E10" s="967"/>
    </row>
    <row r="11" spans="1:57" s="974" customFormat="1" ht="10.5" thickBot="1" x14ac:dyDescent="0.25">
      <c r="A11" s="1383" t="s">
        <v>429</v>
      </c>
      <c r="B11" s="971" t="s">
        <v>150</v>
      </c>
      <c r="C11" s="972">
        <f>C12+C13+C14+C17+C15+C16</f>
        <v>394595</v>
      </c>
      <c r="D11" s="972">
        <f t="shared" ref="D11" si="0">D12+D13+D14+D17+D15+D16</f>
        <v>105325</v>
      </c>
      <c r="E11" s="972">
        <f>E12+E13+E14+E17+E15+E16</f>
        <v>499920</v>
      </c>
      <c r="F11" s="973"/>
      <c r="G11" s="973"/>
      <c r="H11" s="973"/>
      <c r="I11" s="973"/>
      <c r="J11" s="973"/>
      <c r="K11" s="973"/>
      <c r="L11" s="973"/>
      <c r="M11" s="973"/>
      <c r="N11" s="973"/>
      <c r="O11" s="973"/>
      <c r="P11" s="973"/>
      <c r="Q11" s="973"/>
      <c r="R11" s="973"/>
      <c r="S11" s="973"/>
      <c r="T11" s="973"/>
      <c r="U11" s="973"/>
      <c r="V11" s="973"/>
      <c r="W11" s="973"/>
      <c r="X11" s="973"/>
      <c r="Y11" s="973"/>
      <c r="Z11" s="973"/>
      <c r="AA11" s="973"/>
      <c r="AB11" s="973"/>
      <c r="AC11" s="973"/>
      <c r="AD11" s="973"/>
      <c r="AE11" s="973"/>
      <c r="AF11" s="973"/>
      <c r="AG11" s="973"/>
      <c r="AH11" s="973"/>
      <c r="AI11" s="973"/>
      <c r="AJ11" s="973"/>
      <c r="AK11" s="973"/>
      <c r="AL11" s="973"/>
      <c r="AM11" s="973"/>
      <c r="AN11" s="973"/>
      <c r="AO11" s="973"/>
      <c r="AP11" s="973"/>
      <c r="AQ11" s="973"/>
      <c r="AR11" s="973"/>
      <c r="AS11" s="973"/>
      <c r="AT11" s="973"/>
      <c r="AU11" s="973"/>
      <c r="AV11" s="973"/>
      <c r="AW11" s="973"/>
      <c r="AX11" s="973"/>
      <c r="AY11" s="973"/>
      <c r="AZ11" s="973"/>
      <c r="BA11" s="973"/>
      <c r="BB11" s="973"/>
      <c r="BC11" s="973"/>
      <c r="BD11" s="973"/>
      <c r="BE11" s="973"/>
    </row>
    <row r="12" spans="1:57" s="974" customFormat="1" x14ac:dyDescent="0.15">
      <c r="A12" s="965" t="s">
        <v>430</v>
      </c>
      <c r="B12" s="975" t="s">
        <v>147</v>
      </c>
      <c r="C12" s="1011">
        <v>148928</v>
      </c>
      <c r="D12" s="1011"/>
      <c r="E12" s="1377">
        <f t="shared" ref="E12:E17" si="1">C12+D12</f>
        <v>148928</v>
      </c>
      <c r="F12" s="973"/>
      <c r="G12" s="973"/>
      <c r="H12" s="973"/>
      <c r="I12" s="973"/>
      <c r="J12" s="973"/>
      <c r="K12" s="973"/>
      <c r="L12" s="973"/>
      <c r="M12" s="973"/>
      <c r="N12" s="973"/>
      <c r="O12" s="973"/>
      <c r="P12" s="973"/>
      <c r="Q12" s="973"/>
      <c r="R12" s="973"/>
      <c r="S12" s="973"/>
      <c r="T12" s="973"/>
      <c r="U12" s="973"/>
      <c r="V12" s="973"/>
      <c r="W12" s="973"/>
      <c r="X12" s="973"/>
      <c r="Y12" s="973"/>
      <c r="Z12" s="973"/>
      <c r="AA12" s="973"/>
      <c r="AB12" s="973"/>
      <c r="AC12" s="973"/>
      <c r="AD12" s="973"/>
      <c r="AE12" s="973"/>
      <c r="AF12" s="973"/>
      <c r="AG12" s="973"/>
      <c r="AH12" s="973"/>
      <c r="AI12" s="973"/>
      <c r="AJ12" s="973"/>
      <c r="AK12" s="973"/>
      <c r="AL12" s="973"/>
      <c r="AM12" s="973"/>
      <c r="AN12" s="973"/>
      <c r="AO12" s="973"/>
      <c r="AP12" s="973"/>
      <c r="AQ12" s="973"/>
      <c r="AR12" s="973"/>
      <c r="AS12" s="973"/>
      <c r="AT12" s="973"/>
      <c r="AU12" s="973"/>
      <c r="AV12" s="973"/>
      <c r="AW12" s="973"/>
      <c r="AX12" s="973"/>
      <c r="AY12" s="973"/>
      <c r="AZ12" s="973"/>
      <c r="BA12" s="973"/>
      <c r="BB12" s="973"/>
      <c r="BC12" s="973"/>
      <c r="BD12" s="973"/>
      <c r="BE12" s="973"/>
    </row>
    <row r="13" spans="1:57" s="974" customFormat="1" x14ac:dyDescent="0.15">
      <c r="A13" s="965" t="s">
        <v>431</v>
      </c>
      <c r="B13" s="975" t="s">
        <v>148</v>
      </c>
      <c r="C13" s="1011">
        <v>99911</v>
      </c>
      <c r="D13" s="1011"/>
      <c r="E13" s="1011">
        <f t="shared" si="1"/>
        <v>99911</v>
      </c>
      <c r="F13" s="973"/>
      <c r="G13" s="973"/>
      <c r="H13" s="973"/>
      <c r="I13" s="973"/>
      <c r="J13" s="973"/>
      <c r="K13" s="973"/>
      <c r="L13" s="973"/>
      <c r="M13" s="973"/>
      <c r="N13" s="973"/>
      <c r="O13" s="973"/>
      <c r="P13" s="973"/>
      <c r="Q13" s="973"/>
      <c r="R13" s="973"/>
      <c r="S13" s="973"/>
      <c r="T13" s="973"/>
      <c r="U13" s="973"/>
      <c r="V13" s="973"/>
      <c r="W13" s="973"/>
      <c r="X13" s="973"/>
      <c r="Y13" s="973"/>
      <c r="Z13" s="973"/>
      <c r="AA13" s="973"/>
      <c r="AB13" s="973"/>
      <c r="AC13" s="973"/>
      <c r="AD13" s="973"/>
      <c r="AE13" s="973"/>
      <c r="AF13" s="973"/>
      <c r="AG13" s="973"/>
      <c r="AH13" s="973"/>
      <c r="AI13" s="973"/>
      <c r="AJ13" s="973"/>
      <c r="AK13" s="973"/>
      <c r="AL13" s="973"/>
      <c r="AM13" s="973"/>
      <c r="AN13" s="973"/>
      <c r="AO13" s="973"/>
      <c r="AP13" s="973"/>
      <c r="AQ13" s="973"/>
      <c r="AR13" s="973"/>
      <c r="AS13" s="973"/>
      <c r="AT13" s="973"/>
      <c r="AU13" s="973"/>
      <c r="AV13" s="973"/>
      <c r="AW13" s="973"/>
      <c r="AX13" s="973"/>
      <c r="AY13" s="973"/>
      <c r="AZ13" s="973"/>
      <c r="BA13" s="973"/>
      <c r="BB13" s="973"/>
      <c r="BC13" s="973"/>
      <c r="BD13" s="973"/>
      <c r="BE13" s="973"/>
    </row>
    <row r="14" spans="1:57" s="974" customFormat="1" x14ac:dyDescent="0.15">
      <c r="A14" s="965" t="s">
        <v>432</v>
      </c>
      <c r="B14" s="975" t="s">
        <v>149</v>
      </c>
      <c r="C14" s="1011">
        <v>0</v>
      </c>
      <c r="D14" s="1011">
        <v>0</v>
      </c>
      <c r="E14" s="1011">
        <f t="shared" si="1"/>
        <v>0</v>
      </c>
      <c r="F14" s="973"/>
      <c r="G14" s="973"/>
      <c r="H14" s="973"/>
      <c r="I14" s="973"/>
      <c r="J14" s="973"/>
      <c r="K14" s="973"/>
      <c r="L14" s="973"/>
      <c r="M14" s="973"/>
      <c r="N14" s="973"/>
      <c r="O14" s="973"/>
      <c r="P14" s="973"/>
      <c r="Q14" s="973"/>
      <c r="R14" s="973"/>
      <c r="S14" s="973"/>
      <c r="T14" s="973"/>
      <c r="U14" s="973"/>
      <c r="V14" s="973"/>
      <c r="W14" s="973"/>
      <c r="X14" s="973"/>
      <c r="Y14" s="973"/>
      <c r="Z14" s="973"/>
      <c r="AA14" s="973"/>
      <c r="AB14" s="973"/>
      <c r="AC14" s="973"/>
      <c r="AD14" s="973"/>
      <c r="AE14" s="973"/>
      <c r="AF14" s="973"/>
      <c r="AG14" s="973"/>
      <c r="AH14" s="973"/>
      <c r="AI14" s="973"/>
      <c r="AJ14" s="973"/>
      <c r="AK14" s="973"/>
      <c r="AL14" s="973"/>
      <c r="AM14" s="973"/>
      <c r="AN14" s="973"/>
      <c r="AO14" s="973"/>
      <c r="AP14" s="973"/>
      <c r="AQ14" s="973"/>
      <c r="AR14" s="973"/>
      <c r="AS14" s="973"/>
      <c r="AT14" s="973"/>
      <c r="AU14" s="973"/>
      <c r="AV14" s="973"/>
      <c r="AW14" s="973"/>
      <c r="AX14" s="973"/>
      <c r="AY14" s="973"/>
      <c r="AZ14" s="973"/>
      <c r="BA14" s="973"/>
      <c r="BB14" s="973"/>
      <c r="BC14" s="973"/>
      <c r="BD14" s="973"/>
      <c r="BE14" s="973"/>
    </row>
    <row r="15" spans="1:57" s="974" customFormat="1" x14ac:dyDescent="0.15">
      <c r="A15" s="965" t="s">
        <v>433</v>
      </c>
      <c r="B15" s="975" t="s">
        <v>917</v>
      </c>
      <c r="C15" s="1011">
        <v>90094</v>
      </c>
      <c r="D15" s="1011">
        <v>105325</v>
      </c>
      <c r="E15" s="1011">
        <f>C15+D15</f>
        <v>195419</v>
      </c>
      <c r="F15" s="973"/>
      <c r="G15" s="973"/>
      <c r="H15" s="973"/>
      <c r="I15" s="973"/>
      <c r="J15" s="973"/>
      <c r="K15" s="973"/>
      <c r="L15" s="973"/>
      <c r="M15" s="973"/>
      <c r="N15" s="973"/>
      <c r="O15" s="973"/>
      <c r="P15" s="973"/>
      <c r="Q15" s="973"/>
      <c r="R15" s="973"/>
      <c r="S15" s="973"/>
      <c r="T15" s="973"/>
      <c r="U15" s="973"/>
      <c r="V15" s="973"/>
      <c r="W15" s="973"/>
      <c r="X15" s="973"/>
      <c r="Y15" s="973"/>
      <c r="Z15" s="973"/>
      <c r="AA15" s="973"/>
      <c r="AB15" s="973"/>
      <c r="AC15" s="973"/>
      <c r="AD15" s="973"/>
      <c r="AE15" s="973"/>
      <c r="AF15" s="973"/>
      <c r="AG15" s="973"/>
      <c r="AH15" s="973"/>
      <c r="AI15" s="973"/>
      <c r="AJ15" s="973"/>
      <c r="AK15" s="973"/>
      <c r="AL15" s="973"/>
      <c r="AM15" s="973"/>
      <c r="AN15" s="973"/>
      <c r="AO15" s="973"/>
      <c r="AP15" s="973"/>
      <c r="AQ15" s="973"/>
      <c r="AR15" s="973"/>
      <c r="AS15" s="973"/>
      <c r="AT15" s="973"/>
      <c r="AU15" s="973"/>
      <c r="AV15" s="973"/>
      <c r="AW15" s="973"/>
      <c r="AX15" s="973"/>
      <c r="AY15" s="973"/>
      <c r="AZ15" s="973"/>
      <c r="BA15" s="973"/>
      <c r="BB15" s="973"/>
      <c r="BC15" s="973"/>
      <c r="BD15" s="973"/>
      <c r="BE15" s="973"/>
    </row>
    <row r="16" spans="1:57" s="974" customFormat="1" x14ac:dyDescent="0.15">
      <c r="A16" s="965" t="s">
        <v>434</v>
      </c>
      <c r="B16" s="975" t="s">
        <v>918</v>
      </c>
      <c r="C16" s="1011">
        <v>45077</v>
      </c>
      <c r="D16" s="1011"/>
      <c r="E16" s="1011">
        <f t="shared" si="1"/>
        <v>45077</v>
      </c>
      <c r="F16" s="973"/>
      <c r="G16" s="973"/>
      <c r="H16" s="973"/>
      <c r="I16" s="973"/>
      <c r="J16" s="973"/>
      <c r="K16" s="973"/>
      <c r="L16" s="973"/>
      <c r="M16" s="973"/>
      <c r="N16" s="973"/>
      <c r="O16" s="973"/>
      <c r="P16" s="973"/>
      <c r="Q16" s="973"/>
      <c r="R16" s="973"/>
      <c r="S16" s="973"/>
      <c r="T16" s="973"/>
      <c r="U16" s="973"/>
      <c r="V16" s="973"/>
      <c r="W16" s="973"/>
      <c r="X16" s="973"/>
      <c r="Y16" s="973"/>
      <c r="Z16" s="973"/>
      <c r="AA16" s="973"/>
      <c r="AB16" s="973"/>
      <c r="AC16" s="973"/>
      <c r="AD16" s="973"/>
      <c r="AE16" s="973"/>
      <c r="AF16" s="973"/>
      <c r="AG16" s="973"/>
      <c r="AH16" s="973"/>
      <c r="AI16" s="973"/>
      <c r="AJ16" s="973"/>
      <c r="AK16" s="973"/>
      <c r="AL16" s="973"/>
      <c r="AM16" s="973"/>
      <c r="AN16" s="973"/>
      <c r="AO16" s="973"/>
      <c r="AP16" s="973"/>
      <c r="AQ16" s="973"/>
      <c r="AR16" s="973"/>
      <c r="AS16" s="973"/>
      <c r="AT16" s="973"/>
      <c r="AU16" s="973"/>
      <c r="AV16" s="973"/>
      <c r="AW16" s="973"/>
      <c r="AX16" s="973"/>
      <c r="AY16" s="973"/>
      <c r="AZ16" s="973"/>
      <c r="BA16" s="973"/>
      <c r="BB16" s="973"/>
      <c r="BC16" s="973"/>
      <c r="BD16" s="973"/>
      <c r="BE16" s="973"/>
    </row>
    <row r="17" spans="1:57" s="974" customFormat="1" ht="9" thickBot="1" x14ac:dyDescent="0.2">
      <c r="A17" s="1382" t="s">
        <v>435</v>
      </c>
      <c r="B17" s="1223" t="s">
        <v>165</v>
      </c>
      <c r="C17" s="1224">
        <v>10585</v>
      </c>
      <c r="D17" s="1224"/>
      <c r="E17" s="1224">
        <f t="shared" si="1"/>
        <v>10585</v>
      </c>
      <c r="F17" s="973"/>
      <c r="G17" s="973"/>
      <c r="H17" s="973"/>
      <c r="I17" s="973"/>
      <c r="J17" s="973"/>
      <c r="K17" s="973"/>
      <c r="L17" s="973"/>
      <c r="M17" s="973"/>
      <c r="N17" s="973"/>
      <c r="O17" s="973"/>
      <c r="P17" s="973"/>
      <c r="Q17" s="973"/>
      <c r="R17" s="973"/>
      <c r="S17" s="973"/>
      <c r="T17" s="973"/>
      <c r="U17" s="973"/>
      <c r="V17" s="973"/>
      <c r="W17" s="973"/>
      <c r="X17" s="973"/>
      <c r="Y17" s="973"/>
      <c r="Z17" s="973"/>
      <c r="AA17" s="973"/>
      <c r="AB17" s="973"/>
      <c r="AC17" s="973"/>
      <c r="AD17" s="973"/>
      <c r="AE17" s="973"/>
      <c r="AF17" s="973"/>
      <c r="AG17" s="973"/>
      <c r="AH17" s="973"/>
      <c r="AI17" s="973"/>
      <c r="AJ17" s="973"/>
      <c r="AK17" s="973"/>
      <c r="AL17" s="973"/>
      <c r="AM17" s="973"/>
      <c r="AN17" s="973"/>
      <c r="AO17" s="973"/>
      <c r="AP17" s="973"/>
      <c r="AQ17" s="973"/>
      <c r="AR17" s="973"/>
      <c r="AS17" s="973"/>
      <c r="AT17" s="973"/>
      <c r="AU17" s="973"/>
      <c r="AV17" s="973"/>
      <c r="AW17" s="973"/>
      <c r="AX17" s="973"/>
      <c r="AY17" s="973"/>
      <c r="AZ17" s="973"/>
      <c r="BA17" s="973"/>
      <c r="BB17" s="973"/>
      <c r="BC17" s="973"/>
      <c r="BD17" s="973"/>
      <c r="BE17" s="973"/>
    </row>
    <row r="18" spans="1:57" s="974" customFormat="1" ht="10.5" thickBot="1" x14ac:dyDescent="0.25">
      <c r="A18" s="1384" t="s">
        <v>464</v>
      </c>
      <c r="B18" s="977" t="s">
        <v>151</v>
      </c>
      <c r="C18" s="1059">
        <v>0</v>
      </c>
      <c r="D18" s="1059">
        <v>0</v>
      </c>
      <c r="E18" s="1059">
        <f>C18+D18</f>
        <v>0</v>
      </c>
      <c r="F18" s="973"/>
      <c r="G18" s="973"/>
      <c r="H18" s="973"/>
      <c r="I18" s="973"/>
      <c r="J18" s="973"/>
      <c r="K18" s="973"/>
      <c r="L18" s="973"/>
      <c r="M18" s="973"/>
      <c r="N18" s="973"/>
      <c r="O18" s="973"/>
      <c r="P18" s="973"/>
      <c r="Q18" s="973"/>
      <c r="R18" s="973"/>
      <c r="S18" s="973"/>
      <c r="T18" s="973"/>
      <c r="U18" s="973"/>
      <c r="V18" s="973"/>
      <c r="W18" s="973"/>
      <c r="X18" s="973"/>
      <c r="Y18" s="973"/>
      <c r="Z18" s="973"/>
      <c r="AA18" s="973"/>
      <c r="AB18" s="973"/>
      <c r="AC18" s="973"/>
      <c r="AD18" s="973"/>
      <c r="AE18" s="973"/>
      <c r="AF18" s="973"/>
      <c r="AG18" s="973"/>
      <c r="AH18" s="973"/>
      <c r="AI18" s="973"/>
      <c r="AJ18" s="973"/>
      <c r="AK18" s="973"/>
      <c r="AL18" s="973"/>
      <c r="AM18" s="973"/>
      <c r="AN18" s="973"/>
      <c r="AO18" s="973"/>
      <c r="AP18" s="973"/>
      <c r="AQ18" s="973"/>
      <c r="AR18" s="973"/>
      <c r="AS18" s="973"/>
      <c r="AT18" s="973"/>
      <c r="AU18" s="973"/>
      <c r="AV18" s="973"/>
      <c r="AW18" s="973"/>
      <c r="AX18" s="973"/>
      <c r="AY18" s="973"/>
      <c r="AZ18" s="973"/>
      <c r="BA18" s="973"/>
      <c r="BB18" s="973"/>
      <c r="BC18" s="973"/>
      <c r="BD18" s="973"/>
      <c r="BE18" s="973"/>
    </row>
    <row r="19" spans="1:57" s="974" customFormat="1" ht="10.5" thickBot="1" x14ac:dyDescent="0.25">
      <c r="A19" s="1383" t="s">
        <v>465</v>
      </c>
      <c r="B19" s="971" t="s">
        <v>170</v>
      </c>
      <c r="C19" s="1008">
        <v>178663</v>
      </c>
      <c r="D19" s="1008">
        <v>0</v>
      </c>
      <c r="E19" s="1008">
        <f>C19+D19</f>
        <v>178663</v>
      </c>
      <c r="F19" s="973"/>
      <c r="G19" s="973"/>
      <c r="H19" s="973"/>
      <c r="I19" s="973"/>
      <c r="J19" s="973"/>
      <c r="K19" s="973"/>
      <c r="L19" s="973"/>
      <c r="M19" s="973"/>
      <c r="N19" s="973"/>
      <c r="O19" s="973"/>
      <c r="P19" s="973"/>
      <c r="Q19" s="973"/>
      <c r="R19" s="973"/>
      <c r="S19" s="973"/>
      <c r="T19" s="973"/>
      <c r="U19" s="973"/>
      <c r="V19" s="973"/>
      <c r="W19" s="973"/>
      <c r="X19" s="973"/>
      <c r="Y19" s="973"/>
      <c r="Z19" s="973"/>
      <c r="AA19" s="973"/>
      <c r="AB19" s="973"/>
      <c r="AC19" s="973"/>
      <c r="AD19" s="973"/>
      <c r="AE19" s="973"/>
      <c r="AF19" s="973"/>
      <c r="AG19" s="973"/>
      <c r="AH19" s="973"/>
      <c r="AI19" s="973"/>
      <c r="AJ19" s="973"/>
      <c r="AK19" s="973"/>
      <c r="AL19" s="973"/>
      <c r="AM19" s="973"/>
      <c r="AN19" s="973"/>
      <c r="AO19" s="973"/>
      <c r="AP19" s="973"/>
      <c r="AQ19" s="973"/>
      <c r="AR19" s="973"/>
      <c r="AS19" s="973"/>
      <c r="AT19" s="973"/>
      <c r="AU19" s="973"/>
      <c r="AV19" s="973"/>
      <c r="AW19" s="973"/>
      <c r="AX19" s="973"/>
      <c r="AY19" s="973"/>
      <c r="AZ19" s="973"/>
      <c r="BA19" s="973"/>
      <c r="BB19" s="973"/>
      <c r="BC19" s="973"/>
      <c r="BD19" s="973"/>
      <c r="BE19" s="973"/>
    </row>
    <row r="20" spans="1:57" s="974" customFormat="1" ht="10.5" thickBot="1" x14ac:dyDescent="0.25">
      <c r="A20" s="1383" t="s">
        <v>466</v>
      </c>
      <c r="B20" s="971" t="s">
        <v>236</v>
      </c>
      <c r="C20" s="1008">
        <v>31417</v>
      </c>
      <c r="D20" s="1008">
        <v>0</v>
      </c>
      <c r="E20" s="1008">
        <f>C20+D20</f>
        <v>31417</v>
      </c>
      <c r="F20" s="973"/>
      <c r="G20" s="973"/>
      <c r="H20" s="973"/>
      <c r="I20" s="973"/>
      <c r="J20" s="973"/>
      <c r="K20" s="973"/>
      <c r="L20" s="973"/>
      <c r="M20" s="973"/>
      <c r="N20" s="973"/>
      <c r="O20" s="973"/>
      <c r="P20" s="973"/>
      <c r="Q20" s="973"/>
      <c r="R20" s="973"/>
      <c r="S20" s="973"/>
      <c r="T20" s="973"/>
      <c r="U20" s="973"/>
      <c r="V20" s="973"/>
      <c r="W20" s="973"/>
      <c r="X20" s="973"/>
      <c r="Y20" s="973"/>
      <c r="Z20" s="973"/>
      <c r="AA20" s="973"/>
      <c r="AB20" s="973"/>
      <c r="AC20" s="973"/>
      <c r="AD20" s="973"/>
      <c r="AE20" s="973"/>
      <c r="AF20" s="973"/>
      <c r="AG20" s="973"/>
      <c r="AH20" s="973"/>
      <c r="AI20" s="973"/>
      <c r="AJ20" s="973"/>
      <c r="AK20" s="973"/>
      <c r="AL20" s="973"/>
      <c r="AM20" s="973"/>
      <c r="AN20" s="973"/>
      <c r="AO20" s="973"/>
      <c r="AP20" s="973"/>
      <c r="AQ20" s="973"/>
      <c r="AR20" s="973"/>
      <c r="AS20" s="973"/>
      <c r="AT20" s="973"/>
      <c r="AU20" s="973"/>
      <c r="AV20" s="973"/>
      <c r="AW20" s="973"/>
      <c r="AX20" s="973"/>
      <c r="AY20" s="973"/>
      <c r="AZ20" s="973"/>
      <c r="BA20" s="973"/>
      <c r="BB20" s="973"/>
      <c r="BC20" s="973"/>
      <c r="BD20" s="973"/>
      <c r="BE20" s="973"/>
    </row>
    <row r="21" spans="1:57" x14ac:dyDescent="0.15">
      <c r="A21" s="965"/>
      <c r="B21" s="978"/>
      <c r="C21" s="976"/>
      <c r="D21" s="976"/>
      <c r="E21" s="976"/>
    </row>
    <row r="22" spans="1:57" ht="9.75" x14ac:dyDescent="0.2">
      <c r="A22" s="1375" t="s">
        <v>469</v>
      </c>
      <c r="B22" s="969" t="s">
        <v>17</v>
      </c>
      <c r="C22" s="979"/>
      <c r="D22" s="979"/>
      <c r="E22" s="979"/>
    </row>
    <row r="23" spans="1:57" ht="9.75" x14ac:dyDescent="0.2">
      <c r="A23" s="965" t="s">
        <v>470</v>
      </c>
      <c r="B23" s="1055" t="s">
        <v>704</v>
      </c>
      <c r="C23" s="1000">
        <f>SUM(C24:C27)</f>
        <v>13790</v>
      </c>
      <c r="D23" s="1000">
        <f>SUM(D24:D27)</f>
        <v>205</v>
      </c>
      <c r="E23" s="1000">
        <f>C23+D23</f>
        <v>13995</v>
      </c>
    </row>
    <row r="24" spans="1:57" x14ac:dyDescent="0.15">
      <c r="A24" s="965" t="s">
        <v>471</v>
      </c>
      <c r="B24" s="989" t="s">
        <v>1020</v>
      </c>
      <c r="C24" s="970">
        <v>5889</v>
      </c>
      <c r="D24" s="970"/>
      <c r="E24" s="970">
        <f>SUM(C24:D24)</f>
        <v>5889</v>
      </c>
    </row>
    <row r="25" spans="1:57" x14ac:dyDescent="0.15">
      <c r="A25" s="965" t="s">
        <v>472</v>
      </c>
      <c r="B25" s="989" t="s">
        <v>816</v>
      </c>
      <c r="C25" s="970"/>
      <c r="D25" s="970">
        <v>205</v>
      </c>
      <c r="E25" s="970">
        <f>SUM(C25:D25)</f>
        <v>205</v>
      </c>
      <c r="F25" s="989"/>
    </row>
    <row r="26" spans="1:57" x14ac:dyDescent="0.15">
      <c r="A26" s="965" t="s">
        <v>473</v>
      </c>
      <c r="B26" s="981" t="s">
        <v>1236</v>
      </c>
      <c r="C26" s="970">
        <v>401</v>
      </c>
      <c r="D26" s="970"/>
      <c r="E26" s="970">
        <f t="shared" ref="E26:E27" si="2">SUM(C26:D26)</f>
        <v>401</v>
      </c>
      <c r="F26" s="989"/>
    </row>
    <row r="27" spans="1:57" x14ac:dyDescent="0.15">
      <c r="A27" s="965" t="s">
        <v>474</v>
      </c>
      <c r="B27" s="989" t="s">
        <v>1238</v>
      </c>
      <c r="C27" s="970">
        <v>7500</v>
      </c>
      <c r="D27" s="970"/>
      <c r="E27" s="970">
        <f t="shared" si="2"/>
        <v>7500</v>
      </c>
      <c r="F27" s="989"/>
    </row>
    <row r="28" spans="1:57" ht="9.75" x14ac:dyDescent="0.2">
      <c r="A28" s="965" t="s">
        <v>475</v>
      </c>
      <c r="B28" s="980" t="s">
        <v>817</v>
      </c>
      <c r="C28" s="1000">
        <f>C29</f>
        <v>0</v>
      </c>
      <c r="D28" s="1000">
        <f t="shared" ref="D28" si="3">D29</f>
        <v>0</v>
      </c>
      <c r="E28" s="1000">
        <f t="shared" ref="E28" si="4">E29</f>
        <v>0</v>
      </c>
    </row>
    <row r="29" spans="1:57" x14ac:dyDescent="0.15">
      <c r="A29" s="965"/>
      <c r="B29" s="330"/>
      <c r="C29" s="976"/>
      <c r="D29" s="976"/>
      <c r="E29" s="976"/>
    </row>
    <row r="30" spans="1:57" ht="9.75" x14ac:dyDescent="0.2">
      <c r="A30" s="965" t="s">
        <v>476</v>
      </c>
      <c r="B30" s="1056" t="s">
        <v>822</v>
      </c>
      <c r="C30" s="1000">
        <f>SUM(C31:C39)</f>
        <v>35786</v>
      </c>
      <c r="D30" s="1000">
        <f>SUM(D31:D39)</f>
        <v>0</v>
      </c>
      <c r="E30" s="1000">
        <f>C30+D30</f>
        <v>35786</v>
      </c>
    </row>
    <row r="31" spans="1:57" x14ac:dyDescent="0.15">
      <c r="A31" s="965" t="s">
        <v>477</v>
      </c>
      <c r="B31" s="1057" t="s">
        <v>1137</v>
      </c>
      <c r="C31" s="970">
        <v>0</v>
      </c>
      <c r="D31" s="970"/>
      <c r="E31" s="970">
        <f>C31+D31</f>
        <v>0</v>
      </c>
    </row>
    <row r="32" spans="1:57" x14ac:dyDescent="0.15">
      <c r="A32" s="965" t="s">
        <v>478</v>
      </c>
      <c r="B32" s="1057" t="s">
        <v>1198</v>
      </c>
      <c r="C32" s="970">
        <v>0</v>
      </c>
      <c r="D32" s="970"/>
      <c r="E32" s="970">
        <f>C32+D32</f>
        <v>0</v>
      </c>
    </row>
    <row r="33" spans="1:57" s="1003" customFormat="1" x14ac:dyDescent="0.15">
      <c r="A33" s="965" t="s">
        <v>479</v>
      </c>
      <c r="B33" s="982" t="s">
        <v>862</v>
      </c>
      <c r="C33" s="1001">
        <v>14664</v>
      </c>
      <c r="D33" s="1001"/>
      <c r="E33" s="1378">
        <f t="shared" ref="E33:E39" si="5">SUM(C33:D33)</f>
        <v>14664</v>
      </c>
      <c r="F33" s="1005"/>
      <c r="G33" s="1379"/>
      <c r="H33" s="1379"/>
      <c r="I33" s="1379"/>
      <c r="J33" s="1379"/>
      <c r="K33" s="1379"/>
      <c r="L33" s="1379"/>
      <c r="M33" s="1379"/>
      <c r="N33" s="1379"/>
      <c r="O33" s="1379"/>
      <c r="P33" s="1379"/>
      <c r="Q33" s="1379"/>
      <c r="R33" s="1379"/>
      <c r="S33" s="1379"/>
      <c r="T33" s="1379"/>
      <c r="U33" s="1379"/>
      <c r="V33" s="1379"/>
      <c r="W33" s="1379"/>
      <c r="X33" s="1379"/>
      <c r="Y33" s="1379"/>
      <c r="Z33" s="1379"/>
      <c r="AA33" s="1379"/>
      <c r="AB33" s="1379"/>
      <c r="AC33" s="1379"/>
      <c r="AD33" s="1379"/>
      <c r="AE33" s="1379"/>
      <c r="AF33" s="1379"/>
      <c r="AG33" s="1379"/>
      <c r="AH33" s="1379"/>
      <c r="AI33" s="1379"/>
      <c r="AJ33" s="1379"/>
      <c r="AK33" s="1379"/>
      <c r="AL33" s="1379"/>
      <c r="AM33" s="1379"/>
      <c r="AN33" s="1379"/>
      <c r="AO33" s="1379"/>
      <c r="AP33" s="1379"/>
      <c r="AQ33" s="1379"/>
      <c r="AR33" s="1379"/>
      <c r="AS33" s="1379"/>
      <c r="AT33" s="1379"/>
      <c r="AU33" s="1379"/>
      <c r="AV33" s="1379"/>
      <c r="AW33" s="1379"/>
      <c r="AX33" s="1379"/>
      <c r="AY33" s="1379"/>
      <c r="AZ33" s="1379"/>
      <c r="BA33" s="1379"/>
      <c r="BB33" s="1379"/>
      <c r="BC33" s="1379"/>
      <c r="BD33" s="1379"/>
      <c r="BE33" s="1379"/>
    </row>
    <row r="34" spans="1:57" s="1003" customFormat="1" x14ac:dyDescent="0.15">
      <c r="A34" s="965" t="s">
        <v>488</v>
      </c>
      <c r="B34" s="1253" t="s">
        <v>1021</v>
      </c>
      <c r="C34" s="1001">
        <v>5000</v>
      </c>
      <c r="D34" s="1002"/>
      <c r="E34" s="1378">
        <f t="shared" si="5"/>
        <v>5000</v>
      </c>
      <c r="F34" s="1005"/>
      <c r="G34" s="1379"/>
      <c r="H34" s="1379"/>
      <c r="I34" s="1379"/>
      <c r="J34" s="1379"/>
      <c r="K34" s="1379"/>
      <c r="L34" s="1379"/>
      <c r="M34" s="1379"/>
      <c r="N34" s="1379"/>
      <c r="O34" s="1379"/>
      <c r="P34" s="1379"/>
      <c r="Q34" s="1379"/>
      <c r="R34" s="1379"/>
      <c r="S34" s="1379"/>
      <c r="T34" s="1379"/>
      <c r="U34" s="1379"/>
      <c r="V34" s="1379"/>
      <c r="W34" s="1379"/>
      <c r="X34" s="1379"/>
      <c r="Y34" s="1379"/>
      <c r="Z34" s="1379"/>
      <c r="AA34" s="1379"/>
      <c r="AB34" s="1379"/>
      <c r="AC34" s="1379"/>
      <c r="AD34" s="1379"/>
      <c r="AE34" s="1379"/>
      <c r="AF34" s="1379"/>
      <c r="AG34" s="1379"/>
      <c r="AH34" s="1379"/>
      <c r="AI34" s="1379"/>
      <c r="AJ34" s="1379"/>
      <c r="AK34" s="1379"/>
      <c r="AL34" s="1379"/>
      <c r="AM34" s="1379"/>
      <c r="AN34" s="1379"/>
      <c r="AO34" s="1379"/>
      <c r="AP34" s="1379"/>
      <c r="AQ34" s="1379"/>
      <c r="AR34" s="1379"/>
      <c r="AS34" s="1379"/>
      <c r="AT34" s="1379"/>
      <c r="AU34" s="1379"/>
      <c r="AV34" s="1379"/>
      <c r="AW34" s="1379"/>
      <c r="AX34" s="1379"/>
      <c r="AY34" s="1379"/>
      <c r="AZ34" s="1379"/>
      <c r="BA34" s="1379"/>
      <c r="BB34" s="1379"/>
      <c r="BC34" s="1379"/>
      <c r="BD34" s="1379"/>
      <c r="BE34" s="1379"/>
    </row>
    <row r="35" spans="1:57" s="1003" customFormat="1" x14ac:dyDescent="0.15">
      <c r="A35" s="965" t="s">
        <v>489</v>
      </c>
      <c r="B35" s="981" t="s">
        <v>727</v>
      </c>
      <c r="C35" s="1001">
        <v>0</v>
      </c>
      <c r="D35" s="1002"/>
      <c r="E35" s="1378">
        <f t="shared" si="5"/>
        <v>0</v>
      </c>
      <c r="F35" s="1005"/>
      <c r="G35" s="1379"/>
      <c r="H35" s="1379"/>
      <c r="I35" s="1379"/>
      <c r="J35" s="1379"/>
      <c r="K35" s="1379"/>
      <c r="L35" s="1379"/>
      <c r="M35" s="1379"/>
      <c r="N35" s="1379"/>
      <c r="O35" s="1379"/>
      <c r="P35" s="1379"/>
      <c r="Q35" s="1379"/>
      <c r="R35" s="1379"/>
      <c r="S35" s="1379"/>
      <c r="T35" s="1379"/>
      <c r="U35" s="1379"/>
      <c r="V35" s="1379"/>
      <c r="W35" s="1379"/>
      <c r="X35" s="1379"/>
      <c r="Y35" s="1379"/>
      <c r="Z35" s="1379"/>
      <c r="AA35" s="1379"/>
      <c r="AB35" s="1379"/>
      <c r="AC35" s="1379"/>
      <c r="AD35" s="1379"/>
      <c r="AE35" s="1379"/>
      <c r="AF35" s="1379"/>
      <c r="AG35" s="1379"/>
      <c r="AH35" s="1379"/>
      <c r="AI35" s="1379"/>
      <c r="AJ35" s="1379"/>
      <c r="AK35" s="1379"/>
      <c r="AL35" s="1379"/>
      <c r="AM35" s="1379"/>
      <c r="AN35" s="1379"/>
      <c r="AO35" s="1379"/>
      <c r="AP35" s="1379"/>
      <c r="AQ35" s="1379"/>
      <c r="AR35" s="1379"/>
      <c r="AS35" s="1379"/>
      <c r="AT35" s="1379"/>
      <c r="AU35" s="1379"/>
      <c r="AV35" s="1379"/>
      <c r="AW35" s="1379"/>
      <c r="AX35" s="1379"/>
      <c r="AY35" s="1379"/>
      <c r="AZ35" s="1379"/>
      <c r="BA35" s="1379"/>
      <c r="BB35" s="1379"/>
      <c r="BC35" s="1379"/>
      <c r="BD35" s="1379"/>
      <c r="BE35" s="1379"/>
    </row>
    <row r="36" spans="1:57" s="1003" customFormat="1" x14ac:dyDescent="0.15">
      <c r="A36" s="965" t="s">
        <v>490</v>
      </c>
      <c r="B36" s="981" t="s">
        <v>1235</v>
      </c>
      <c r="C36" s="1001">
        <v>775</v>
      </c>
      <c r="D36" s="1002"/>
      <c r="E36" s="1378">
        <f t="shared" si="5"/>
        <v>775</v>
      </c>
      <c r="F36" s="1005"/>
      <c r="G36" s="1379"/>
      <c r="H36" s="1379"/>
      <c r="I36" s="1379"/>
      <c r="J36" s="1379"/>
      <c r="K36" s="1379"/>
      <c r="L36" s="1379"/>
      <c r="M36" s="1379"/>
      <c r="N36" s="1379"/>
      <c r="O36" s="1379"/>
      <c r="P36" s="1379"/>
      <c r="Q36" s="1379"/>
      <c r="R36" s="1379"/>
      <c r="S36" s="1379"/>
      <c r="T36" s="1379"/>
      <c r="U36" s="1379"/>
      <c r="V36" s="1379"/>
      <c r="W36" s="1379"/>
      <c r="X36" s="1379"/>
      <c r="Y36" s="1379"/>
      <c r="Z36" s="1379"/>
      <c r="AA36" s="1379"/>
      <c r="AB36" s="1379"/>
      <c r="AC36" s="1379"/>
      <c r="AD36" s="1379"/>
      <c r="AE36" s="1379"/>
      <c r="AF36" s="1379"/>
      <c r="AG36" s="1379"/>
      <c r="AH36" s="1379"/>
      <c r="AI36" s="1379"/>
      <c r="AJ36" s="1379"/>
      <c r="AK36" s="1379"/>
      <c r="AL36" s="1379"/>
      <c r="AM36" s="1379"/>
      <c r="AN36" s="1379"/>
      <c r="AO36" s="1379"/>
      <c r="AP36" s="1379"/>
      <c r="AQ36" s="1379"/>
      <c r="AR36" s="1379"/>
      <c r="AS36" s="1379"/>
      <c r="AT36" s="1379"/>
      <c r="AU36" s="1379"/>
      <c r="AV36" s="1379"/>
      <c r="AW36" s="1379"/>
      <c r="AX36" s="1379"/>
      <c r="AY36" s="1379"/>
      <c r="AZ36" s="1379"/>
      <c r="BA36" s="1379"/>
      <c r="BB36" s="1379"/>
      <c r="BC36" s="1379"/>
      <c r="BD36" s="1379"/>
      <c r="BE36" s="1379"/>
    </row>
    <row r="37" spans="1:57" s="1003" customFormat="1" x14ac:dyDescent="0.15">
      <c r="A37" s="965" t="s">
        <v>491</v>
      </c>
      <c r="B37" s="981" t="s">
        <v>1237</v>
      </c>
      <c r="C37" s="1001">
        <v>14200</v>
      </c>
      <c r="D37" s="1002"/>
      <c r="E37" s="1378">
        <f t="shared" si="5"/>
        <v>14200</v>
      </c>
      <c r="F37" s="1005"/>
      <c r="G37" s="1379"/>
      <c r="H37" s="1379"/>
      <c r="I37" s="1379"/>
      <c r="J37" s="1379"/>
      <c r="K37" s="1379"/>
      <c r="L37" s="1379"/>
      <c r="M37" s="1379"/>
      <c r="N37" s="1379"/>
      <c r="O37" s="1379"/>
      <c r="P37" s="1379"/>
      <c r="Q37" s="1379"/>
      <c r="R37" s="1379"/>
      <c r="S37" s="1379"/>
      <c r="T37" s="1379"/>
      <c r="U37" s="1379"/>
      <c r="V37" s="1379"/>
      <c r="W37" s="1379"/>
      <c r="X37" s="1379"/>
      <c r="Y37" s="1379"/>
      <c r="Z37" s="1379"/>
      <c r="AA37" s="1379"/>
      <c r="AB37" s="1379"/>
      <c r="AC37" s="1379"/>
      <c r="AD37" s="1379"/>
      <c r="AE37" s="1379"/>
      <c r="AF37" s="1379"/>
      <c r="AG37" s="1379"/>
      <c r="AH37" s="1379"/>
      <c r="AI37" s="1379"/>
      <c r="AJ37" s="1379"/>
      <c r="AK37" s="1379"/>
      <c r="AL37" s="1379"/>
      <c r="AM37" s="1379"/>
      <c r="AN37" s="1379"/>
      <c r="AO37" s="1379"/>
      <c r="AP37" s="1379"/>
      <c r="AQ37" s="1379"/>
      <c r="AR37" s="1379"/>
      <c r="AS37" s="1379"/>
      <c r="AT37" s="1379"/>
      <c r="AU37" s="1379"/>
      <c r="AV37" s="1379"/>
      <c r="AW37" s="1379"/>
      <c r="AX37" s="1379"/>
      <c r="AY37" s="1379"/>
      <c r="AZ37" s="1379"/>
      <c r="BA37" s="1379"/>
      <c r="BB37" s="1379"/>
      <c r="BC37" s="1379"/>
      <c r="BD37" s="1379"/>
      <c r="BE37" s="1379"/>
    </row>
    <row r="38" spans="1:57" s="1003" customFormat="1" x14ac:dyDescent="0.15">
      <c r="A38" s="965" t="s">
        <v>492</v>
      </c>
      <c r="B38" s="981" t="s">
        <v>1239</v>
      </c>
      <c r="C38" s="1001">
        <v>264</v>
      </c>
      <c r="D38" s="1002"/>
      <c r="E38" s="1378">
        <f t="shared" si="5"/>
        <v>264</v>
      </c>
      <c r="F38" s="1005"/>
      <c r="G38" s="1379"/>
      <c r="H38" s="1379"/>
      <c r="I38" s="1379"/>
      <c r="J38" s="1379"/>
      <c r="K38" s="1379"/>
      <c r="L38" s="1379"/>
      <c r="M38" s="1379"/>
      <c r="N38" s="1379"/>
      <c r="O38" s="1379"/>
      <c r="P38" s="1379"/>
      <c r="Q38" s="1379"/>
      <c r="R38" s="1379"/>
      <c r="S38" s="1379"/>
      <c r="T38" s="1379"/>
      <c r="U38" s="1379"/>
      <c r="V38" s="1379"/>
      <c r="W38" s="1379"/>
      <c r="X38" s="1379"/>
      <c r="Y38" s="1379"/>
      <c r="Z38" s="1379"/>
      <c r="AA38" s="1379"/>
      <c r="AB38" s="1379"/>
      <c r="AC38" s="1379"/>
      <c r="AD38" s="1379"/>
      <c r="AE38" s="1379"/>
      <c r="AF38" s="1379"/>
      <c r="AG38" s="1379"/>
      <c r="AH38" s="1379"/>
      <c r="AI38" s="1379"/>
      <c r="AJ38" s="1379"/>
      <c r="AK38" s="1379"/>
      <c r="AL38" s="1379"/>
      <c r="AM38" s="1379"/>
      <c r="AN38" s="1379"/>
      <c r="AO38" s="1379"/>
      <c r="AP38" s="1379"/>
      <c r="AQ38" s="1379"/>
      <c r="AR38" s="1379"/>
      <c r="AS38" s="1379"/>
      <c r="AT38" s="1379"/>
      <c r="AU38" s="1379"/>
      <c r="AV38" s="1379"/>
      <c r="AW38" s="1379"/>
      <c r="AX38" s="1379"/>
      <c r="AY38" s="1379"/>
      <c r="AZ38" s="1379"/>
      <c r="BA38" s="1379"/>
      <c r="BB38" s="1379"/>
      <c r="BC38" s="1379"/>
      <c r="BD38" s="1379"/>
      <c r="BE38" s="1379"/>
    </row>
    <row r="39" spans="1:57" s="1003" customFormat="1" ht="15.75" customHeight="1" x14ac:dyDescent="0.15">
      <c r="A39" s="965" t="s">
        <v>493</v>
      </c>
      <c r="B39" s="981" t="s">
        <v>1240</v>
      </c>
      <c r="C39" s="1001">
        <v>883</v>
      </c>
      <c r="D39" s="1002"/>
      <c r="E39" s="1378">
        <f t="shared" si="5"/>
        <v>883</v>
      </c>
      <c r="F39" s="1005"/>
      <c r="G39" s="1379"/>
      <c r="H39" s="1379"/>
      <c r="I39" s="1379"/>
      <c r="J39" s="1379"/>
      <c r="K39" s="1379"/>
      <c r="L39" s="1379"/>
      <c r="M39" s="1379"/>
      <c r="N39" s="1379"/>
      <c r="O39" s="1379"/>
      <c r="P39" s="1379"/>
      <c r="Q39" s="1379"/>
      <c r="R39" s="1379"/>
      <c r="S39" s="1379"/>
      <c r="T39" s="1379"/>
      <c r="U39" s="1379"/>
      <c r="V39" s="1379"/>
      <c r="W39" s="1379"/>
      <c r="X39" s="1379"/>
      <c r="Y39" s="1379"/>
      <c r="Z39" s="1379"/>
      <c r="AA39" s="1379"/>
      <c r="AB39" s="1379"/>
      <c r="AC39" s="1379"/>
      <c r="AD39" s="1379"/>
      <c r="AE39" s="1379"/>
      <c r="AF39" s="1379"/>
      <c r="AG39" s="1379"/>
      <c r="AH39" s="1379"/>
      <c r="AI39" s="1379"/>
      <c r="AJ39" s="1379"/>
      <c r="AK39" s="1379"/>
      <c r="AL39" s="1379"/>
      <c r="AM39" s="1379"/>
      <c r="AN39" s="1379"/>
      <c r="AO39" s="1379"/>
      <c r="AP39" s="1379"/>
      <c r="AQ39" s="1379"/>
      <c r="AR39" s="1379"/>
      <c r="AS39" s="1379"/>
      <c r="AT39" s="1379"/>
      <c r="AU39" s="1379"/>
      <c r="AV39" s="1379"/>
      <c r="AW39" s="1379"/>
      <c r="AX39" s="1379"/>
      <c r="AY39" s="1379"/>
      <c r="AZ39" s="1379"/>
      <c r="BA39" s="1379"/>
      <c r="BB39" s="1379"/>
      <c r="BC39" s="1379"/>
      <c r="BD39" s="1379"/>
      <c r="BE39" s="1379"/>
    </row>
    <row r="40" spans="1:57" s="1003" customFormat="1" x14ac:dyDescent="0.15">
      <c r="A40" s="965" t="s">
        <v>494</v>
      </c>
      <c r="B40" s="981"/>
      <c r="C40" s="1001"/>
      <c r="D40" s="1002"/>
      <c r="E40" s="1378"/>
      <c r="F40" s="1005"/>
      <c r="G40" s="1379"/>
      <c r="H40" s="1379"/>
      <c r="I40" s="1379"/>
      <c r="J40" s="1379"/>
      <c r="K40" s="1379"/>
      <c r="L40" s="1379"/>
      <c r="M40" s="1379"/>
      <c r="N40" s="1379"/>
      <c r="O40" s="1379"/>
      <c r="P40" s="1379"/>
      <c r="Q40" s="1379"/>
      <c r="R40" s="1379"/>
      <c r="S40" s="1379"/>
      <c r="T40" s="1379"/>
      <c r="U40" s="1379"/>
      <c r="V40" s="1379"/>
      <c r="W40" s="1379"/>
      <c r="X40" s="1379"/>
      <c r="Y40" s="1379"/>
      <c r="Z40" s="1379"/>
      <c r="AA40" s="1379"/>
      <c r="AB40" s="1379"/>
      <c r="AC40" s="1379"/>
      <c r="AD40" s="1379"/>
      <c r="AE40" s="1379"/>
      <c r="AF40" s="1379"/>
      <c r="AG40" s="1379"/>
      <c r="AH40" s="1379"/>
      <c r="AI40" s="1379"/>
      <c r="AJ40" s="1379"/>
      <c r="AK40" s="1379"/>
      <c r="AL40" s="1379"/>
      <c r="AM40" s="1379"/>
      <c r="AN40" s="1379"/>
      <c r="AO40" s="1379"/>
      <c r="AP40" s="1379"/>
      <c r="AQ40" s="1379"/>
      <c r="AR40" s="1379"/>
      <c r="AS40" s="1379"/>
      <c r="AT40" s="1379"/>
      <c r="AU40" s="1379"/>
      <c r="AV40" s="1379"/>
      <c r="AW40" s="1379"/>
      <c r="AX40" s="1379"/>
      <c r="AY40" s="1379"/>
      <c r="AZ40" s="1379"/>
      <c r="BA40" s="1379"/>
      <c r="BB40" s="1379"/>
      <c r="BC40" s="1379"/>
      <c r="BD40" s="1379"/>
      <c r="BE40" s="1379"/>
    </row>
    <row r="41" spans="1:57" ht="9.75" x14ac:dyDescent="0.2">
      <c r="A41" s="965" t="s">
        <v>495</v>
      </c>
      <c r="B41" s="1055" t="s">
        <v>818</v>
      </c>
      <c r="C41" s="1000">
        <f>C42</f>
        <v>0</v>
      </c>
      <c r="D41" s="1000">
        <f t="shared" ref="D41" si="6">D42</f>
        <v>1976</v>
      </c>
      <c r="E41" s="1000">
        <f t="shared" ref="E41" si="7">E42</f>
        <v>1976</v>
      </c>
    </row>
    <row r="42" spans="1:57" x14ac:dyDescent="0.15">
      <c r="A42" s="965" t="s">
        <v>496</v>
      </c>
      <c r="B42" s="1006" t="s">
        <v>763</v>
      </c>
      <c r="C42" s="970"/>
      <c r="D42" s="970">
        <v>1976</v>
      </c>
      <c r="E42" s="970">
        <f>SUM(C42:D42)</f>
        <v>1976</v>
      </c>
      <c r="F42" s="989"/>
    </row>
    <row r="43" spans="1:57" ht="9.75" x14ac:dyDescent="0.2">
      <c r="A43" s="965" t="s">
        <v>545</v>
      </c>
      <c r="B43" s="1056" t="s">
        <v>68</v>
      </c>
      <c r="C43" s="1000">
        <f>SUM(C44:C44)</f>
        <v>4652</v>
      </c>
      <c r="D43" s="1000">
        <f>SUM(D44:D44)</f>
        <v>0</v>
      </c>
      <c r="E43" s="1000">
        <f>SUM(E44:E44)</f>
        <v>4652</v>
      </c>
    </row>
    <row r="44" spans="1:57" ht="9" thickBot="1" x14ac:dyDescent="0.2">
      <c r="A44" s="1382" t="s">
        <v>546</v>
      </c>
      <c r="B44" s="989" t="s">
        <v>845</v>
      </c>
      <c r="C44" s="970">
        <v>4652</v>
      </c>
      <c r="D44" s="970"/>
      <c r="E44" s="970">
        <f t="shared" ref="E44" si="8">C44+D44</f>
        <v>4652</v>
      </c>
      <c r="F44" s="989"/>
    </row>
    <row r="45" spans="1:57" ht="10.5" thickBot="1" x14ac:dyDescent="0.25">
      <c r="A45" s="1383" t="s">
        <v>547</v>
      </c>
      <c r="B45" s="983" t="s">
        <v>145</v>
      </c>
      <c r="C45" s="1008">
        <f>C30+C43+C23+C28+C41</f>
        <v>54228</v>
      </c>
      <c r="D45" s="1008">
        <f>D30+D43+D23+D28+D41</f>
        <v>2181</v>
      </c>
      <c r="E45" s="1008">
        <f>E30+E43+E23+E28+E41</f>
        <v>56409</v>
      </c>
    </row>
    <row r="46" spans="1:57" ht="9.75" x14ac:dyDescent="0.2">
      <c r="A46" s="1385"/>
      <c r="B46" s="984"/>
      <c r="C46" s="979"/>
      <c r="D46" s="979"/>
      <c r="E46" s="979"/>
    </row>
    <row r="47" spans="1:57" x14ac:dyDescent="0.15">
      <c r="A47" s="1337" t="s">
        <v>548</v>
      </c>
      <c r="B47" s="1330" t="s">
        <v>1220</v>
      </c>
      <c r="C47" s="970"/>
      <c r="D47" s="970">
        <v>1923</v>
      </c>
      <c r="E47" s="970">
        <f>C47+D47</f>
        <v>1923</v>
      </c>
    </row>
    <row r="48" spans="1:57" x14ac:dyDescent="0.15">
      <c r="A48" s="1337" t="s">
        <v>103</v>
      </c>
      <c r="B48" s="1330" t="s">
        <v>1221</v>
      </c>
      <c r="C48" s="970"/>
      <c r="D48" s="970">
        <v>2771</v>
      </c>
      <c r="E48" s="970">
        <f>C48+D48</f>
        <v>2771</v>
      </c>
    </row>
    <row r="49" spans="1:6" x14ac:dyDescent="0.15">
      <c r="A49" s="1337" t="s">
        <v>573</v>
      </c>
      <c r="B49" s="1358" t="s">
        <v>1241</v>
      </c>
      <c r="C49" s="970"/>
      <c r="D49" s="970">
        <v>310</v>
      </c>
      <c r="E49" s="970">
        <f t="shared" ref="E49:E52" si="9">C49+D49</f>
        <v>310</v>
      </c>
    </row>
    <row r="50" spans="1:6" x14ac:dyDescent="0.15">
      <c r="A50" s="1337" t="s">
        <v>574</v>
      </c>
      <c r="B50" s="989" t="s">
        <v>1225</v>
      </c>
      <c r="C50" s="970"/>
      <c r="D50" s="970">
        <v>12</v>
      </c>
      <c r="E50" s="970">
        <f t="shared" si="9"/>
        <v>12</v>
      </c>
    </row>
    <row r="51" spans="1:6" x14ac:dyDescent="0.15">
      <c r="A51" s="1337" t="s">
        <v>106</v>
      </c>
      <c r="B51" s="989" t="s">
        <v>1242</v>
      </c>
      <c r="C51" s="970"/>
      <c r="D51" s="970">
        <v>32</v>
      </c>
      <c r="E51" s="970">
        <f t="shared" si="9"/>
        <v>32</v>
      </c>
    </row>
    <row r="52" spans="1:6" ht="9" thickBot="1" x14ac:dyDescent="0.2">
      <c r="A52" s="1338" t="s">
        <v>107</v>
      </c>
      <c r="B52" s="989" t="s">
        <v>1244</v>
      </c>
      <c r="C52" s="970"/>
      <c r="D52" s="970">
        <v>1000</v>
      </c>
      <c r="E52" s="970">
        <f t="shared" si="9"/>
        <v>1000</v>
      </c>
    </row>
    <row r="53" spans="1:6" ht="10.5" thickBot="1" x14ac:dyDescent="0.25">
      <c r="A53" s="1386" t="s">
        <v>108</v>
      </c>
      <c r="B53" s="983" t="s">
        <v>705</v>
      </c>
      <c r="C53" s="1008">
        <f>SUM(C47:C50)</f>
        <v>0</v>
      </c>
      <c r="D53" s="1008">
        <f>SUM(D47:D52)</f>
        <v>6048</v>
      </c>
      <c r="E53" s="1008">
        <f>C53+D53</f>
        <v>6048</v>
      </c>
    </row>
    <row r="54" spans="1:6" ht="10.5" thickBot="1" x14ac:dyDescent="0.25">
      <c r="A54" s="1387"/>
      <c r="B54" s="984"/>
      <c r="C54" s="979"/>
      <c r="D54" s="979"/>
      <c r="E54" s="979"/>
    </row>
    <row r="55" spans="1:6" ht="10.5" thickBot="1" x14ac:dyDescent="0.25">
      <c r="A55" s="1384" t="s">
        <v>111</v>
      </c>
      <c r="B55" s="983" t="s">
        <v>84</v>
      </c>
      <c r="C55" s="1008">
        <f>C11+C18+IC19+C20+C30+C43+C53+C19+C28+C41+C23</f>
        <v>658903</v>
      </c>
      <c r="D55" s="1008">
        <f>D11+D18+ID19+D20+D30+D43+D53+D19+D28+D41+D23</f>
        <v>113554</v>
      </c>
      <c r="E55" s="1008">
        <f>E11+E18+IE19+E20+E30+E43+E53+E19+E28+E41+E23</f>
        <v>772457</v>
      </c>
    </row>
    <row r="56" spans="1:6" ht="9.75" x14ac:dyDescent="0.2">
      <c r="A56" s="965"/>
      <c r="B56" s="984"/>
      <c r="C56" s="979"/>
      <c r="D56" s="979"/>
      <c r="E56" s="979"/>
    </row>
    <row r="57" spans="1:6" ht="9.75" x14ac:dyDescent="0.2">
      <c r="A57" s="965"/>
      <c r="B57" s="985" t="s">
        <v>271</v>
      </c>
      <c r="C57" s="979"/>
      <c r="D57" s="979"/>
      <c r="E57" s="979"/>
    </row>
    <row r="58" spans="1:6" x14ac:dyDescent="0.15">
      <c r="A58" s="965"/>
      <c r="B58" s="330"/>
      <c r="C58" s="976"/>
      <c r="D58" s="976"/>
      <c r="E58" s="976"/>
    </row>
    <row r="59" spans="1:6" ht="10.5" thickBot="1" x14ac:dyDescent="0.25">
      <c r="A59" s="1382" t="s">
        <v>114</v>
      </c>
      <c r="B59" s="984" t="s">
        <v>19</v>
      </c>
      <c r="C59" s="1000">
        <f>SUM(C58)</f>
        <v>0</v>
      </c>
      <c r="D59" s="1000">
        <f t="shared" ref="D59:E59" si="10">SUM(D58)</f>
        <v>0</v>
      </c>
      <c r="E59" s="1000">
        <f t="shared" si="10"/>
        <v>0</v>
      </c>
    </row>
    <row r="60" spans="1:6" ht="10.5" thickBot="1" x14ac:dyDescent="0.25">
      <c r="A60" s="1384" t="s">
        <v>115</v>
      </c>
      <c r="B60" s="983" t="s">
        <v>587</v>
      </c>
      <c r="C60" s="1008">
        <f>SUM(C59)</f>
        <v>0</v>
      </c>
      <c r="D60" s="1008">
        <f>SUM(D59)</f>
        <v>0</v>
      </c>
      <c r="E60" s="1008">
        <f>SUM(C60:D60)</f>
        <v>0</v>
      </c>
    </row>
    <row r="61" spans="1:6" ht="9.75" x14ac:dyDescent="0.2">
      <c r="A61" s="965"/>
      <c r="B61" s="984"/>
      <c r="C61" s="979"/>
      <c r="D61" s="979"/>
      <c r="E61" s="979"/>
    </row>
    <row r="62" spans="1:6" ht="9.75" x14ac:dyDescent="0.2">
      <c r="A62" s="965"/>
      <c r="B62" s="985" t="s">
        <v>588</v>
      </c>
      <c r="C62" s="979"/>
      <c r="D62" s="979"/>
      <c r="E62" s="979"/>
    </row>
    <row r="63" spans="1:6" x14ac:dyDescent="0.15">
      <c r="A63" s="965" t="s">
        <v>116</v>
      </c>
      <c r="B63" s="330" t="s">
        <v>152</v>
      </c>
      <c r="C63" s="970">
        <v>0</v>
      </c>
      <c r="D63" s="970">
        <v>695</v>
      </c>
      <c r="E63" s="970">
        <f>SUM(C63:D63)</f>
        <v>695</v>
      </c>
      <c r="F63" s="986"/>
    </row>
    <row r="64" spans="1:6" x14ac:dyDescent="0.15">
      <c r="A64" s="965" t="s">
        <v>117</v>
      </c>
      <c r="B64" s="330" t="s">
        <v>153</v>
      </c>
      <c r="C64" s="970">
        <v>0</v>
      </c>
      <c r="D64" s="970">
        <v>0</v>
      </c>
      <c r="E64" s="970">
        <f>SUM(C64:D64)</f>
        <v>0</v>
      </c>
    </row>
    <row r="65" spans="1:6" ht="10.5" thickBot="1" x14ac:dyDescent="0.25">
      <c r="A65" s="1382" t="s">
        <v>120</v>
      </c>
      <c r="B65" s="984" t="s">
        <v>19</v>
      </c>
      <c r="C65" s="1000">
        <f>SUM(C63:C64)</f>
        <v>0</v>
      </c>
      <c r="D65" s="1000">
        <f>SUM(D63:D64)</f>
        <v>695</v>
      </c>
      <c r="E65" s="1000">
        <f>SUM(E63:E64)</f>
        <v>695</v>
      </c>
    </row>
    <row r="66" spans="1:6" ht="10.5" thickBot="1" x14ac:dyDescent="0.25">
      <c r="A66" s="1384" t="s">
        <v>123</v>
      </c>
      <c r="B66" s="983" t="s">
        <v>154</v>
      </c>
      <c r="C66" s="1008">
        <f>C65</f>
        <v>0</v>
      </c>
      <c r="D66" s="1008">
        <f>D65</f>
        <v>695</v>
      </c>
      <c r="E66" s="1008">
        <f>E65</f>
        <v>695</v>
      </c>
    </row>
    <row r="67" spans="1:6" ht="9.75" x14ac:dyDescent="0.2">
      <c r="A67" s="965"/>
      <c r="B67" s="984"/>
      <c r="C67" s="979"/>
      <c r="D67" s="979"/>
      <c r="E67" s="979"/>
    </row>
    <row r="68" spans="1:6" ht="9.75" x14ac:dyDescent="0.2">
      <c r="A68" s="965"/>
      <c r="B68" s="985" t="s">
        <v>780</v>
      </c>
      <c r="C68" s="979"/>
      <c r="D68" s="979"/>
      <c r="E68" s="979"/>
    </row>
    <row r="69" spans="1:6" x14ac:dyDescent="0.15">
      <c r="A69" s="965" t="s">
        <v>126</v>
      </c>
      <c r="B69" s="330" t="s">
        <v>152</v>
      </c>
      <c r="C69" s="970">
        <v>0</v>
      </c>
      <c r="D69" s="970">
        <v>0</v>
      </c>
      <c r="E69" s="970">
        <f>C69+D69</f>
        <v>0</v>
      </c>
      <c r="F69" s="986"/>
    </row>
    <row r="70" spans="1:6" ht="9.75" x14ac:dyDescent="0.2">
      <c r="A70" s="965" t="s">
        <v>127</v>
      </c>
      <c r="B70" s="984" t="s">
        <v>19</v>
      </c>
      <c r="C70" s="1000">
        <f>C69</f>
        <v>0</v>
      </c>
      <c r="D70" s="1000">
        <f t="shared" ref="D70:E70" si="11">D69</f>
        <v>0</v>
      </c>
      <c r="E70" s="1000">
        <f t="shared" si="11"/>
        <v>0</v>
      </c>
    </row>
    <row r="71" spans="1:6" x14ac:dyDescent="0.15">
      <c r="A71" s="965" t="s">
        <v>130</v>
      </c>
      <c r="B71" s="330" t="s">
        <v>781</v>
      </c>
      <c r="C71" s="970">
        <v>0</v>
      </c>
      <c r="D71" s="970">
        <v>0</v>
      </c>
      <c r="E71" s="970">
        <f>C71+D71</f>
        <v>0</v>
      </c>
    </row>
    <row r="72" spans="1:6" x14ac:dyDescent="0.15">
      <c r="A72" s="965" t="s">
        <v>131</v>
      </c>
      <c r="B72" s="330" t="s">
        <v>1246</v>
      </c>
      <c r="C72" s="970">
        <v>0</v>
      </c>
      <c r="D72" s="970">
        <v>5299</v>
      </c>
      <c r="E72" s="970">
        <f>C72+D72</f>
        <v>5299</v>
      </c>
    </row>
    <row r="73" spans="1:6" ht="10.5" thickBot="1" x14ac:dyDescent="0.25">
      <c r="A73" s="1382" t="s">
        <v>132</v>
      </c>
      <c r="B73" s="984" t="s">
        <v>705</v>
      </c>
      <c r="C73" s="1000">
        <f>C71+C72</f>
        <v>0</v>
      </c>
      <c r="D73" s="1000">
        <f>D71+D72</f>
        <v>5299</v>
      </c>
      <c r="E73" s="1000">
        <f>C73+D73</f>
        <v>5299</v>
      </c>
    </row>
    <row r="74" spans="1:6" ht="10.5" thickBot="1" x14ac:dyDescent="0.25">
      <c r="A74" s="1384" t="s">
        <v>133</v>
      </c>
      <c r="B74" s="983" t="s">
        <v>782</v>
      </c>
      <c r="C74" s="1008">
        <f>C70+C73</f>
        <v>0</v>
      </c>
      <c r="D74" s="1008">
        <f t="shared" ref="D74:E74" si="12">D70+D73</f>
        <v>5299</v>
      </c>
      <c r="E74" s="1008">
        <f t="shared" si="12"/>
        <v>5299</v>
      </c>
    </row>
    <row r="75" spans="1:6" ht="9.75" x14ac:dyDescent="0.2">
      <c r="A75" s="965"/>
      <c r="B75" s="984"/>
      <c r="C75" s="976"/>
      <c r="D75" s="976"/>
      <c r="E75" s="976"/>
    </row>
    <row r="76" spans="1:6" ht="9.75" x14ac:dyDescent="0.2">
      <c r="A76" s="965"/>
      <c r="B76" s="985" t="s">
        <v>86</v>
      </c>
      <c r="C76" s="976"/>
      <c r="D76" s="976"/>
      <c r="E76" s="976"/>
    </row>
    <row r="77" spans="1:6" ht="9.75" x14ac:dyDescent="0.2">
      <c r="A77" s="965" t="s">
        <v>134</v>
      </c>
      <c r="B77" s="984" t="s">
        <v>17</v>
      </c>
      <c r="C77" s="976"/>
      <c r="D77" s="976"/>
      <c r="E77" s="976"/>
    </row>
    <row r="78" spans="1:6" x14ac:dyDescent="0.15">
      <c r="A78" s="965" t="s">
        <v>136</v>
      </c>
      <c r="B78" s="330" t="s">
        <v>85</v>
      </c>
      <c r="C78" s="970">
        <v>19327</v>
      </c>
      <c r="D78" s="970">
        <v>0</v>
      </c>
      <c r="E78" s="970">
        <f>SUM(C78:D78)</f>
        <v>19327</v>
      </c>
    </row>
    <row r="79" spans="1:6" x14ac:dyDescent="0.15">
      <c r="A79" s="965" t="s">
        <v>139</v>
      </c>
      <c r="B79" s="330" t="s">
        <v>243</v>
      </c>
      <c r="C79" s="970">
        <v>15032</v>
      </c>
      <c r="D79" s="970">
        <v>0</v>
      </c>
      <c r="E79" s="970">
        <f t="shared" ref="E79:E82" si="13">SUM(C79:D79)</f>
        <v>15032</v>
      </c>
    </row>
    <row r="80" spans="1:6" x14ac:dyDescent="0.15">
      <c r="A80" s="965" t="s">
        <v>141</v>
      </c>
      <c r="B80" s="330" t="s">
        <v>244</v>
      </c>
      <c r="C80" s="970">
        <v>420</v>
      </c>
      <c r="D80" s="970">
        <v>0</v>
      </c>
      <c r="E80" s="970">
        <f t="shared" si="13"/>
        <v>420</v>
      </c>
    </row>
    <row r="81" spans="1:57" x14ac:dyDescent="0.15">
      <c r="A81" s="965" t="s">
        <v>142</v>
      </c>
      <c r="B81" s="330" t="s">
        <v>153</v>
      </c>
      <c r="C81" s="970">
        <v>379</v>
      </c>
      <c r="D81" s="970">
        <v>0</v>
      </c>
      <c r="E81" s="970">
        <f t="shared" si="13"/>
        <v>379</v>
      </c>
    </row>
    <row r="82" spans="1:57" x14ac:dyDescent="0.15">
      <c r="A82" s="965" t="s">
        <v>143</v>
      </c>
      <c r="B82" s="330" t="s">
        <v>152</v>
      </c>
      <c r="C82" s="970">
        <v>2073</v>
      </c>
      <c r="D82" s="970">
        <v>502</v>
      </c>
      <c r="E82" s="970">
        <f t="shared" si="13"/>
        <v>2575</v>
      </c>
    </row>
    <row r="83" spans="1:57" ht="10.5" thickBot="1" x14ac:dyDescent="0.25">
      <c r="A83" s="1382" t="s">
        <v>753</v>
      </c>
      <c r="B83" s="984" t="s">
        <v>19</v>
      </c>
      <c r="C83" s="1000">
        <f>SUM(C78:C82)</f>
        <v>37231</v>
      </c>
      <c r="D83" s="1000">
        <f>SUM(D78:D82)</f>
        <v>502</v>
      </c>
      <c r="E83" s="1000">
        <f>SUM(E78:E82)</f>
        <v>37733</v>
      </c>
    </row>
    <row r="84" spans="1:57" ht="10.5" thickBot="1" x14ac:dyDescent="0.25">
      <c r="A84" s="1384" t="s">
        <v>754</v>
      </c>
      <c r="B84" s="987" t="s">
        <v>87</v>
      </c>
      <c r="C84" s="1008">
        <f>C83</f>
        <v>37231</v>
      </c>
      <c r="D84" s="1008">
        <f>D83</f>
        <v>502</v>
      </c>
      <c r="E84" s="1008">
        <f>E83</f>
        <v>37733</v>
      </c>
    </row>
    <row r="85" spans="1:57" s="974" customFormat="1" ht="9.75" x14ac:dyDescent="0.2">
      <c r="A85" s="965"/>
      <c r="B85" s="984"/>
      <c r="C85" s="979"/>
      <c r="D85" s="979"/>
      <c r="E85" s="979"/>
      <c r="F85" s="973"/>
      <c r="G85" s="973"/>
      <c r="H85" s="973"/>
      <c r="I85" s="973"/>
      <c r="J85" s="973"/>
      <c r="K85" s="973"/>
      <c r="L85" s="973"/>
      <c r="M85" s="973"/>
      <c r="N85" s="973"/>
      <c r="O85" s="973"/>
      <c r="P85" s="973"/>
      <c r="Q85" s="973"/>
      <c r="R85" s="973"/>
      <c r="S85" s="973"/>
      <c r="T85" s="973"/>
      <c r="U85" s="973"/>
      <c r="V85" s="973"/>
      <c r="W85" s="973"/>
      <c r="X85" s="973"/>
      <c r="Y85" s="973"/>
      <c r="Z85" s="973"/>
      <c r="AA85" s="973"/>
      <c r="AB85" s="973"/>
      <c r="AC85" s="973"/>
      <c r="AD85" s="973"/>
      <c r="AE85" s="973"/>
      <c r="AF85" s="973"/>
      <c r="AG85" s="973"/>
      <c r="AH85" s="973"/>
      <c r="AI85" s="973"/>
      <c r="AJ85" s="973"/>
      <c r="AK85" s="973"/>
      <c r="AL85" s="973"/>
      <c r="AM85" s="973"/>
      <c r="AN85" s="973"/>
      <c r="AO85" s="973"/>
      <c r="AP85" s="973"/>
      <c r="AQ85" s="973"/>
      <c r="AR85" s="973"/>
      <c r="AS85" s="973"/>
      <c r="AT85" s="973"/>
      <c r="AU85" s="973"/>
      <c r="AV85" s="973"/>
      <c r="AW85" s="973"/>
      <c r="AX85" s="973"/>
      <c r="AY85" s="973"/>
      <c r="AZ85" s="973"/>
      <c r="BA85" s="973"/>
      <c r="BB85" s="973"/>
      <c r="BC85" s="973"/>
      <c r="BD85" s="973"/>
      <c r="BE85" s="973"/>
    </row>
    <row r="86" spans="1:57" s="974" customFormat="1" ht="9.75" x14ac:dyDescent="0.2">
      <c r="A86" s="965" t="s">
        <v>819</v>
      </c>
      <c r="B86" s="984" t="s">
        <v>18</v>
      </c>
      <c r="C86" s="1000">
        <f>C45+C65+C83+C59+C70</f>
        <v>91459</v>
      </c>
      <c r="D86" s="1000">
        <f>D45+D65+D83+D59+D70</f>
        <v>3378</v>
      </c>
      <c r="E86" s="1000">
        <f>E45+E65+E83+E59+E70</f>
        <v>94837</v>
      </c>
      <c r="F86" s="973"/>
      <c r="G86" s="973"/>
      <c r="H86" s="973"/>
      <c r="I86" s="973"/>
      <c r="J86" s="973"/>
      <c r="K86" s="973"/>
      <c r="L86" s="973"/>
      <c r="M86" s="973"/>
      <c r="N86" s="973"/>
      <c r="O86" s="973"/>
      <c r="P86" s="973"/>
      <c r="Q86" s="973"/>
      <c r="R86" s="973"/>
      <c r="S86" s="973"/>
      <c r="T86" s="973"/>
      <c r="U86" s="973"/>
      <c r="V86" s="973"/>
      <c r="W86" s="973"/>
      <c r="X86" s="973"/>
      <c r="Y86" s="973"/>
      <c r="Z86" s="973"/>
      <c r="AA86" s="973"/>
      <c r="AB86" s="973"/>
      <c r="AC86" s="973"/>
      <c r="AD86" s="973"/>
      <c r="AE86" s="973"/>
      <c r="AF86" s="973"/>
      <c r="AG86" s="973"/>
      <c r="AH86" s="973"/>
      <c r="AI86" s="973"/>
      <c r="AJ86" s="973"/>
      <c r="AK86" s="973"/>
      <c r="AL86" s="973"/>
      <c r="AM86" s="973"/>
      <c r="AN86" s="973"/>
      <c r="AO86" s="973"/>
      <c r="AP86" s="973"/>
      <c r="AQ86" s="973"/>
      <c r="AR86" s="973"/>
      <c r="AS86" s="973"/>
      <c r="AT86" s="973"/>
      <c r="AU86" s="973"/>
      <c r="AV86" s="973"/>
      <c r="AW86" s="973"/>
      <c r="AX86" s="973"/>
      <c r="AY86" s="973"/>
      <c r="AZ86" s="973"/>
      <c r="BA86" s="973"/>
      <c r="BB86" s="973"/>
      <c r="BC86" s="973"/>
      <c r="BD86" s="973"/>
      <c r="BE86" s="973"/>
    </row>
    <row r="87" spans="1:57" ht="9.75" x14ac:dyDescent="0.2">
      <c r="A87" s="965" t="s">
        <v>820</v>
      </c>
      <c r="B87" s="984" t="s">
        <v>88</v>
      </c>
      <c r="C87" s="1000">
        <f>C53+C73</f>
        <v>0</v>
      </c>
      <c r="D87" s="1000">
        <f>D53+D73</f>
        <v>11347</v>
      </c>
      <c r="E87" s="1000">
        <f>E53+E73</f>
        <v>11347</v>
      </c>
    </row>
    <row r="88" spans="1:57" ht="10.5" thickBot="1" x14ac:dyDescent="0.25">
      <c r="A88" s="1382"/>
      <c r="B88" s="984"/>
      <c r="C88" s="970"/>
      <c r="D88" s="970"/>
      <c r="E88" s="970"/>
    </row>
    <row r="89" spans="1:57" s="151" customFormat="1" ht="9.75" x14ac:dyDescent="0.2">
      <c r="A89" s="1388" t="s">
        <v>821</v>
      </c>
      <c r="B89" s="1254" t="s">
        <v>89</v>
      </c>
      <c r="C89" s="1255">
        <f>C55+C84+C66+C60+C74</f>
        <v>696134</v>
      </c>
      <c r="D89" s="1255">
        <f>D55+D84+D66+D60+D74</f>
        <v>120050</v>
      </c>
      <c r="E89" s="1255">
        <f>E55+E84+E66+E60+E74</f>
        <v>816184</v>
      </c>
      <c r="F89" s="989"/>
      <c r="G89" s="989"/>
      <c r="H89" s="989"/>
      <c r="I89" s="989"/>
      <c r="J89" s="989"/>
      <c r="K89" s="989"/>
      <c r="L89" s="989"/>
      <c r="M89" s="989"/>
      <c r="N89" s="989"/>
      <c r="O89" s="989"/>
      <c r="P89" s="989"/>
      <c r="Q89" s="989"/>
      <c r="R89" s="989"/>
      <c r="S89" s="989"/>
      <c r="T89" s="989"/>
      <c r="U89" s="989"/>
      <c r="V89" s="989"/>
      <c r="W89" s="989"/>
      <c r="X89" s="989"/>
      <c r="Y89" s="989"/>
      <c r="Z89" s="989"/>
      <c r="AA89" s="989"/>
      <c r="AB89" s="989"/>
      <c r="AC89" s="989"/>
      <c r="AD89" s="989"/>
      <c r="AE89" s="989"/>
      <c r="AF89" s="989"/>
      <c r="AG89" s="989"/>
      <c r="AH89" s="989"/>
      <c r="AI89" s="989"/>
      <c r="AJ89" s="989"/>
      <c r="AK89" s="989"/>
      <c r="AL89" s="989"/>
      <c r="AM89" s="989"/>
      <c r="AN89" s="989"/>
      <c r="AO89" s="989"/>
      <c r="AP89" s="989"/>
      <c r="AQ89" s="989"/>
      <c r="AR89" s="989"/>
      <c r="AS89" s="989"/>
      <c r="AT89" s="989"/>
      <c r="AU89" s="989"/>
      <c r="AV89" s="989"/>
      <c r="AW89" s="989"/>
      <c r="AX89" s="989"/>
      <c r="AY89" s="989"/>
      <c r="AZ89" s="989"/>
      <c r="BA89" s="989"/>
      <c r="BB89" s="989"/>
      <c r="BC89" s="989"/>
      <c r="BD89" s="989"/>
      <c r="BE89" s="989"/>
    </row>
    <row r="90" spans="1:57" s="151" customFormat="1" ht="9.75" x14ac:dyDescent="0.2">
      <c r="A90" s="965"/>
      <c r="B90" s="184"/>
      <c r="C90" s="327"/>
      <c r="D90" s="990"/>
      <c r="E90" s="990"/>
      <c r="F90" s="989"/>
      <c r="G90" s="989"/>
      <c r="H90" s="989"/>
      <c r="I90" s="989"/>
      <c r="J90" s="989"/>
      <c r="K90" s="989"/>
      <c r="L90" s="989"/>
      <c r="M90" s="989"/>
      <c r="N90" s="989"/>
      <c r="O90" s="989"/>
      <c r="P90" s="989"/>
      <c r="Q90" s="989"/>
      <c r="R90" s="989"/>
      <c r="S90" s="989"/>
      <c r="T90" s="989"/>
      <c r="U90" s="989"/>
      <c r="V90" s="989"/>
      <c r="W90" s="989"/>
      <c r="X90" s="989"/>
      <c r="Y90" s="989"/>
      <c r="Z90" s="989"/>
      <c r="AA90" s="989"/>
      <c r="AB90" s="989"/>
      <c r="AC90" s="989"/>
      <c r="AD90" s="989"/>
      <c r="AE90" s="989"/>
      <c r="AF90" s="989"/>
      <c r="AG90" s="989"/>
      <c r="AH90" s="989"/>
      <c r="AI90" s="989"/>
      <c r="AJ90" s="989"/>
      <c r="AK90" s="989"/>
      <c r="AL90" s="989"/>
      <c r="AM90" s="989"/>
      <c r="AN90" s="989"/>
      <c r="AO90" s="989"/>
      <c r="AP90" s="989"/>
      <c r="AQ90" s="989"/>
      <c r="AR90" s="989"/>
      <c r="AS90" s="989"/>
      <c r="AT90" s="989"/>
      <c r="AU90" s="989"/>
      <c r="AV90" s="989"/>
      <c r="AW90" s="989"/>
      <c r="AX90" s="989"/>
      <c r="AY90" s="989"/>
      <c r="AZ90" s="989"/>
      <c r="BA90" s="989"/>
      <c r="BB90" s="989"/>
      <c r="BC90" s="989"/>
      <c r="BD90" s="989"/>
      <c r="BE90" s="989"/>
    </row>
    <row r="91" spans="1:57" x14ac:dyDescent="0.15">
      <c r="B91" s="184"/>
    </row>
    <row r="92" spans="1:57" x14ac:dyDescent="0.15">
      <c r="B92" s="184"/>
    </row>
    <row r="93" spans="1:57" ht="9.75" x14ac:dyDescent="0.2">
      <c r="B93" s="988"/>
    </row>
    <row r="94" spans="1:57" ht="9.75" x14ac:dyDescent="0.2">
      <c r="B94" s="988"/>
    </row>
    <row r="96" spans="1:57" ht="9.75" x14ac:dyDescent="0.2">
      <c r="B96" s="988"/>
    </row>
    <row r="97" spans="1:5" ht="9.75" x14ac:dyDescent="0.2">
      <c r="B97" s="988"/>
    </row>
    <row r="98" spans="1:5" s="968" customFormat="1" ht="9.75" x14ac:dyDescent="0.2">
      <c r="A98" s="965"/>
      <c r="B98" s="984"/>
      <c r="C98" s="967"/>
      <c r="D98" s="967"/>
      <c r="E98" s="967"/>
    </row>
    <row r="99" spans="1:5" s="968" customFormat="1" ht="9.75" x14ac:dyDescent="0.2">
      <c r="A99" s="965"/>
      <c r="B99" s="984"/>
      <c r="C99" s="967"/>
      <c r="D99" s="967"/>
      <c r="E99" s="967"/>
    </row>
    <row r="100" spans="1:5" s="968" customFormat="1" ht="9.75" x14ac:dyDescent="0.2">
      <c r="A100" s="965"/>
      <c r="B100" s="984"/>
      <c r="C100" s="967"/>
      <c r="D100" s="967"/>
      <c r="E100" s="967"/>
    </row>
    <row r="101" spans="1:5" s="968" customFormat="1" x14ac:dyDescent="0.15">
      <c r="A101" s="965"/>
      <c r="B101" s="330"/>
      <c r="C101" s="967"/>
      <c r="D101" s="967"/>
      <c r="E101" s="967"/>
    </row>
    <row r="102" spans="1:5" s="968" customFormat="1" ht="9.75" x14ac:dyDescent="0.2">
      <c r="A102" s="965"/>
      <c r="B102" s="984"/>
      <c r="C102" s="967"/>
      <c r="D102" s="967"/>
      <c r="E102" s="967"/>
    </row>
    <row r="103" spans="1:5" s="968" customFormat="1" ht="9.75" x14ac:dyDescent="0.2">
      <c r="A103" s="965"/>
      <c r="B103" s="984"/>
      <c r="C103" s="967"/>
      <c r="D103" s="967"/>
      <c r="E103" s="967"/>
    </row>
    <row r="104" spans="1:5" s="968" customFormat="1" ht="9.75" x14ac:dyDescent="0.2">
      <c r="A104" s="965"/>
      <c r="B104" s="984"/>
      <c r="C104" s="967"/>
      <c r="D104" s="967"/>
      <c r="E104" s="967"/>
    </row>
    <row r="105" spans="1:5" s="968" customFormat="1" ht="9.75" x14ac:dyDescent="0.2">
      <c r="A105" s="965"/>
      <c r="B105" s="984"/>
      <c r="C105" s="967"/>
      <c r="D105" s="967"/>
      <c r="E105" s="967"/>
    </row>
    <row r="106" spans="1:5" s="968" customFormat="1" x14ac:dyDescent="0.15">
      <c r="A106" s="965"/>
      <c r="B106" s="1376"/>
      <c r="C106" s="967"/>
      <c r="D106" s="967"/>
      <c r="E106" s="967"/>
    </row>
    <row r="107" spans="1:5" s="968" customFormat="1" x14ac:dyDescent="0.15">
      <c r="A107" s="965"/>
      <c r="B107" s="1376"/>
      <c r="C107" s="967"/>
      <c r="D107" s="967"/>
      <c r="E107" s="967"/>
    </row>
    <row r="108" spans="1:5" s="968" customFormat="1" x14ac:dyDescent="0.15">
      <c r="A108" s="965"/>
      <c r="B108" s="1376"/>
      <c r="C108" s="967"/>
      <c r="D108" s="967"/>
      <c r="E108" s="967"/>
    </row>
    <row r="109" spans="1:5" s="968" customFormat="1" x14ac:dyDescent="0.15">
      <c r="A109" s="965"/>
      <c r="B109" s="1376"/>
      <c r="C109" s="967"/>
      <c r="D109" s="967"/>
      <c r="E109" s="967"/>
    </row>
    <row r="110" spans="1:5" s="968" customFormat="1" x14ac:dyDescent="0.15">
      <c r="A110" s="965"/>
      <c r="B110" s="1376"/>
      <c r="C110" s="967"/>
      <c r="D110" s="967"/>
      <c r="E110" s="967"/>
    </row>
    <row r="111" spans="1:5" s="968" customFormat="1" x14ac:dyDescent="0.15">
      <c r="A111" s="965"/>
      <c r="B111" s="1376"/>
      <c r="C111" s="967"/>
      <c r="D111" s="967"/>
      <c r="E111" s="967"/>
    </row>
    <row r="112" spans="1:5" s="968" customFormat="1" x14ac:dyDescent="0.15">
      <c r="A112" s="965"/>
      <c r="B112" s="1376"/>
      <c r="C112" s="967"/>
      <c r="D112" s="967"/>
      <c r="E112" s="967"/>
    </row>
    <row r="113" spans="1:5" s="968" customFormat="1" x14ac:dyDescent="0.15">
      <c r="A113" s="965"/>
      <c r="B113" s="1376"/>
      <c r="C113" s="967"/>
      <c r="D113" s="967"/>
      <c r="E113" s="967"/>
    </row>
    <row r="114" spans="1:5" s="968" customFormat="1" x14ac:dyDescent="0.15">
      <c r="A114" s="965"/>
      <c r="B114" s="1376"/>
      <c r="C114" s="967"/>
      <c r="D114" s="967"/>
      <c r="E114" s="967"/>
    </row>
    <row r="115" spans="1:5" s="968" customFormat="1" x14ac:dyDescent="0.15">
      <c r="A115" s="965"/>
      <c r="B115" s="1376"/>
      <c r="C115" s="967"/>
      <c r="D115" s="967"/>
      <c r="E115" s="967"/>
    </row>
    <row r="116" spans="1:5" s="968" customFormat="1" x14ac:dyDescent="0.15">
      <c r="A116" s="965"/>
      <c r="B116" s="1376"/>
      <c r="C116" s="967"/>
      <c r="D116" s="967"/>
      <c r="E116" s="967"/>
    </row>
    <row r="117" spans="1:5" s="968" customFormat="1" x14ac:dyDescent="0.15">
      <c r="A117" s="965"/>
      <c r="B117" s="1376"/>
      <c r="C117" s="967"/>
      <c r="D117" s="967"/>
      <c r="E117" s="967"/>
    </row>
    <row r="118" spans="1:5" s="968" customFormat="1" x14ac:dyDescent="0.15">
      <c r="A118" s="965"/>
      <c r="B118" s="1376"/>
      <c r="C118" s="967"/>
      <c r="D118" s="967"/>
      <c r="E118" s="967"/>
    </row>
    <row r="119" spans="1:5" s="968" customFormat="1" x14ac:dyDescent="0.15">
      <c r="A119" s="965"/>
      <c r="B119" s="1376"/>
      <c r="C119" s="967"/>
      <c r="D119" s="967"/>
      <c r="E119" s="967"/>
    </row>
    <row r="120" spans="1:5" s="968" customFormat="1" x14ac:dyDescent="0.15">
      <c r="A120" s="965"/>
      <c r="B120" s="1376"/>
      <c r="C120" s="967"/>
      <c r="D120" s="967"/>
      <c r="E120" s="967"/>
    </row>
    <row r="121" spans="1:5" s="968" customFormat="1" x14ac:dyDescent="0.15">
      <c r="A121" s="965"/>
      <c r="B121" s="1376"/>
      <c r="C121" s="967"/>
      <c r="D121" s="967"/>
      <c r="E121" s="967"/>
    </row>
    <row r="122" spans="1:5" s="968" customFormat="1" x14ac:dyDescent="0.15">
      <c r="A122" s="965"/>
      <c r="B122" s="1376"/>
      <c r="C122" s="967"/>
      <c r="D122" s="967"/>
      <c r="E122" s="967"/>
    </row>
    <row r="123" spans="1:5" s="968" customFormat="1" x14ac:dyDescent="0.15">
      <c r="A123" s="965"/>
      <c r="B123" s="1376"/>
      <c r="C123" s="967"/>
      <c r="D123" s="967"/>
      <c r="E123" s="967"/>
    </row>
    <row r="124" spans="1:5" s="968" customFormat="1" x14ac:dyDescent="0.15">
      <c r="A124" s="965"/>
      <c r="B124" s="1376"/>
      <c r="C124" s="967"/>
      <c r="D124" s="967"/>
      <c r="E124" s="967"/>
    </row>
    <row r="125" spans="1:5" s="968" customFormat="1" x14ac:dyDescent="0.15">
      <c r="A125" s="965"/>
      <c r="B125" s="1376"/>
      <c r="C125" s="967"/>
      <c r="D125" s="967"/>
      <c r="E125" s="967"/>
    </row>
    <row r="126" spans="1:5" s="968" customFormat="1" x14ac:dyDescent="0.15">
      <c r="A126" s="965"/>
      <c r="B126" s="1376"/>
      <c r="C126" s="967"/>
      <c r="D126" s="967"/>
      <c r="E126" s="967"/>
    </row>
    <row r="127" spans="1:5" s="968" customFormat="1" x14ac:dyDescent="0.15">
      <c r="A127" s="965"/>
      <c r="B127" s="1376"/>
      <c r="C127" s="967"/>
      <c r="D127" s="967"/>
      <c r="E127" s="967"/>
    </row>
    <row r="128" spans="1:5" s="968" customFormat="1" x14ac:dyDescent="0.15">
      <c r="A128" s="965"/>
      <c r="B128" s="1376"/>
      <c r="C128" s="967"/>
      <c r="D128" s="967"/>
      <c r="E128" s="967"/>
    </row>
    <row r="129" spans="1:5" s="968" customFormat="1" x14ac:dyDescent="0.15">
      <c r="A129" s="965"/>
      <c r="B129" s="1376"/>
      <c r="C129" s="967"/>
      <c r="D129" s="967"/>
      <c r="E129" s="967"/>
    </row>
    <row r="130" spans="1:5" s="968" customFormat="1" x14ac:dyDescent="0.15">
      <c r="A130" s="965"/>
      <c r="B130" s="1376"/>
      <c r="C130" s="967"/>
      <c r="D130" s="967"/>
      <c r="E130" s="967"/>
    </row>
    <row r="131" spans="1:5" s="968" customFormat="1" x14ac:dyDescent="0.15">
      <c r="A131" s="965"/>
      <c r="B131" s="1376"/>
      <c r="C131" s="967"/>
      <c r="D131" s="967"/>
      <c r="E131" s="967"/>
    </row>
    <row r="132" spans="1:5" s="968" customFormat="1" x14ac:dyDescent="0.15">
      <c r="A132" s="965"/>
      <c r="B132" s="1376"/>
      <c r="C132" s="967"/>
      <c r="D132" s="967"/>
      <c r="E132" s="967"/>
    </row>
    <row r="133" spans="1:5" s="968" customFormat="1" x14ac:dyDescent="0.15">
      <c r="A133" s="965"/>
      <c r="B133" s="1376"/>
      <c r="C133" s="967"/>
      <c r="D133" s="967"/>
      <c r="E133" s="967"/>
    </row>
    <row r="134" spans="1:5" s="968" customFormat="1" x14ac:dyDescent="0.15">
      <c r="A134" s="965"/>
      <c r="B134" s="1376"/>
      <c r="C134" s="967"/>
      <c r="D134" s="967"/>
      <c r="E134" s="967"/>
    </row>
    <row r="135" spans="1:5" s="968" customFormat="1" x14ac:dyDescent="0.15">
      <c r="A135" s="965"/>
      <c r="B135" s="1376"/>
      <c r="C135" s="967"/>
      <c r="D135" s="967"/>
      <c r="E135" s="967"/>
    </row>
    <row r="136" spans="1:5" s="968" customFormat="1" x14ac:dyDescent="0.15">
      <c r="A136" s="965"/>
      <c r="B136" s="1376"/>
      <c r="C136" s="967"/>
      <c r="D136" s="967"/>
      <c r="E136" s="967"/>
    </row>
    <row r="137" spans="1:5" s="968" customFormat="1" x14ac:dyDescent="0.15">
      <c r="A137" s="965"/>
      <c r="B137" s="1376"/>
      <c r="C137" s="967"/>
      <c r="D137" s="967"/>
      <c r="E137" s="967"/>
    </row>
    <row r="138" spans="1:5" s="968" customFormat="1" x14ac:dyDescent="0.15">
      <c r="A138" s="965"/>
      <c r="B138" s="1376"/>
      <c r="C138" s="967"/>
      <c r="D138" s="967"/>
      <c r="E138" s="967"/>
    </row>
    <row r="139" spans="1:5" s="968" customFormat="1" x14ac:dyDescent="0.15">
      <c r="A139" s="965"/>
      <c r="B139" s="1376"/>
      <c r="C139" s="967"/>
      <c r="D139" s="967"/>
      <c r="E139" s="967"/>
    </row>
    <row r="140" spans="1:5" s="968" customFormat="1" x14ac:dyDescent="0.15">
      <c r="A140" s="965"/>
      <c r="B140" s="1376"/>
      <c r="C140" s="967"/>
      <c r="D140" s="967"/>
      <c r="E140" s="967"/>
    </row>
    <row r="141" spans="1:5" s="968" customFormat="1" x14ac:dyDescent="0.15">
      <c r="A141" s="965"/>
      <c r="B141" s="1376"/>
      <c r="C141" s="967"/>
      <c r="D141" s="967"/>
      <c r="E141" s="967"/>
    </row>
    <row r="142" spans="1:5" s="968" customFormat="1" x14ac:dyDescent="0.15">
      <c r="A142" s="965"/>
      <c r="B142" s="1376"/>
      <c r="C142" s="967"/>
      <c r="D142" s="967"/>
      <c r="E142" s="967"/>
    </row>
    <row r="143" spans="1:5" s="968" customFormat="1" x14ac:dyDescent="0.15">
      <c r="A143" s="965"/>
      <c r="B143" s="1376"/>
      <c r="C143" s="967"/>
      <c r="D143" s="967"/>
      <c r="E143" s="967"/>
    </row>
    <row r="144" spans="1:5" s="968" customFormat="1" x14ac:dyDescent="0.15">
      <c r="A144" s="965"/>
      <c r="B144" s="1376"/>
      <c r="C144" s="967"/>
      <c r="D144" s="967"/>
      <c r="E144" s="967"/>
    </row>
    <row r="145" spans="1:5" s="968" customFormat="1" x14ac:dyDescent="0.15">
      <c r="A145" s="965"/>
      <c r="B145" s="1376"/>
      <c r="C145" s="967"/>
      <c r="D145" s="967"/>
      <c r="E145" s="967"/>
    </row>
    <row r="146" spans="1:5" s="968" customFormat="1" x14ac:dyDescent="0.15">
      <c r="A146" s="965"/>
      <c r="B146" s="1376"/>
      <c r="C146" s="967"/>
      <c r="D146" s="967"/>
      <c r="E146" s="967"/>
    </row>
    <row r="147" spans="1:5" s="968" customFormat="1" x14ac:dyDescent="0.15">
      <c r="A147" s="965"/>
      <c r="B147" s="1376"/>
      <c r="C147" s="967"/>
      <c r="D147" s="967"/>
      <c r="E147" s="967"/>
    </row>
    <row r="148" spans="1:5" s="968" customFormat="1" x14ac:dyDescent="0.15">
      <c r="A148" s="965"/>
      <c r="B148" s="1376"/>
      <c r="C148" s="967"/>
      <c r="D148" s="967"/>
      <c r="E148" s="967"/>
    </row>
    <row r="149" spans="1:5" s="968" customFormat="1" x14ac:dyDescent="0.15">
      <c r="A149" s="965"/>
      <c r="B149" s="1376"/>
      <c r="C149" s="967"/>
      <c r="D149" s="967"/>
      <c r="E149" s="967"/>
    </row>
    <row r="150" spans="1:5" s="968" customFormat="1" x14ac:dyDescent="0.15">
      <c r="A150" s="965"/>
      <c r="B150" s="1376"/>
      <c r="C150" s="967"/>
      <c r="D150" s="967"/>
      <c r="E150" s="967"/>
    </row>
    <row r="151" spans="1:5" s="968" customFormat="1" x14ac:dyDescent="0.15">
      <c r="A151" s="965"/>
      <c r="B151" s="1376"/>
      <c r="C151" s="967"/>
      <c r="D151" s="967"/>
      <c r="E151" s="967"/>
    </row>
    <row r="152" spans="1:5" s="968" customFormat="1" x14ac:dyDescent="0.15">
      <c r="A152" s="965"/>
      <c r="B152" s="1376"/>
      <c r="C152" s="967"/>
      <c r="D152" s="967"/>
      <c r="E152" s="967"/>
    </row>
    <row r="153" spans="1:5" s="968" customFormat="1" x14ac:dyDescent="0.15">
      <c r="A153" s="965"/>
      <c r="B153" s="1376"/>
      <c r="C153" s="967"/>
      <c r="D153" s="967"/>
      <c r="E153" s="967"/>
    </row>
    <row r="154" spans="1:5" s="968" customFormat="1" x14ac:dyDescent="0.15">
      <c r="A154" s="965"/>
      <c r="B154" s="1376"/>
      <c r="C154" s="967"/>
      <c r="D154" s="967"/>
      <c r="E154" s="967"/>
    </row>
    <row r="155" spans="1:5" s="968" customFormat="1" x14ac:dyDescent="0.15">
      <c r="A155" s="965"/>
      <c r="B155" s="1376"/>
      <c r="C155" s="967"/>
      <c r="D155" s="967"/>
      <c r="E155" s="967"/>
    </row>
    <row r="156" spans="1:5" s="968" customFormat="1" x14ac:dyDescent="0.15">
      <c r="A156" s="965"/>
      <c r="B156" s="1376"/>
      <c r="C156" s="967"/>
      <c r="D156" s="967"/>
      <c r="E156" s="967"/>
    </row>
    <row r="157" spans="1:5" s="968" customFormat="1" x14ac:dyDescent="0.15">
      <c r="A157" s="965"/>
      <c r="B157" s="1376"/>
      <c r="C157" s="967"/>
      <c r="D157" s="967"/>
      <c r="E157" s="967"/>
    </row>
    <row r="158" spans="1:5" s="968" customFormat="1" x14ac:dyDescent="0.15">
      <c r="A158" s="965"/>
      <c r="B158" s="1376"/>
      <c r="C158" s="967"/>
      <c r="D158" s="967"/>
      <c r="E158" s="967"/>
    </row>
    <row r="159" spans="1:5" s="968" customFormat="1" x14ac:dyDescent="0.15">
      <c r="A159" s="965"/>
      <c r="B159" s="1376"/>
      <c r="C159" s="967"/>
      <c r="D159" s="967"/>
      <c r="E159" s="967"/>
    </row>
    <row r="160" spans="1:5" s="968" customFormat="1" x14ac:dyDescent="0.15">
      <c r="A160" s="965"/>
      <c r="B160" s="1376"/>
      <c r="C160" s="967"/>
      <c r="D160" s="967"/>
      <c r="E160" s="967"/>
    </row>
    <row r="161" spans="1:5" s="968" customFormat="1" x14ac:dyDescent="0.15">
      <c r="A161" s="965"/>
      <c r="B161" s="1376"/>
      <c r="C161" s="967"/>
      <c r="D161" s="967"/>
      <c r="E161" s="967"/>
    </row>
    <row r="162" spans="1:5" s="968" customFormat="1" x14ac:dyDescent="0.15">
      <c r="A162" s="965"/>
      <c r="B162" s="1376"/>
      <c r="C162" s="967"/>
      <c r="D162" s="967"/>
      <c r="E162" s="967"/>
    </row>
    <row r="163" spans="1:5" s="968" customFormat="1" x14ac:dyDescent="0.15">
      <c r="A163" s="965"/>
      <c r="B163" s="1376"/>
      <c r="C163" s="967"/>
      <c r="D163" s="967"/>
      <c r="E163" s="967"/>
    </row>
    <row r="164" spans="1:5" s="968" customFormat="1" x14ac:dyDescent="0.15">
      <c r="A164" s="965"/>
      <c r="B164" s="1376"/>
      <c r="C164" s="967"/>
      <c r="D164" s="967"/>
      <c r="E164" s="967"/>
    </row>
    <row r="165" spans="1:5" s="968" customFormat="1" x14ac:dyDescent="0.15">
      <c r="A165" s="965"/>
      <c r="B165" s="1376"/>
      <c r="C165" s="967"/>
      <c r="D165" s="967"/>
      <c r="E165" s="967"/>
    </row>
    <row r="166" spans="1:5" s="968" customFormat="1" x14ac:dyDescent="0.15">
      <c r="A166" s="965"/>
      <c r="B166" s="1376"/>
      <c r="C166" s="967"/>
      <c r="D166" s="967"/>
      <c r="E166" s="967"/>
    </row>
    <row r="167" spans="1:5" s="968" customFormat="1" x14ac:dyDescent="0.15">
      <c r="A167" s="965"/>
      <c r="B167" s="1376"/>
      <c r="C167" s="967"/>
      <c r="D167" s="967"/>
      <c r="E167" s="967"/>
    </row>
    <row r="168" spans="1:5" s="968" customFormat="1" x14ac:dyDescent="0.15">
      <c r="A168" s="965"/>
      <c r="B168" s="1376"/>
      <c r="C168" s="967"/>
      <c r="D168" s="967"/>
      <c r="E168" s="967"/>
    </row>
    <row r="169" spans="1:5" s="968" customFormat="1" x14ac:dyDescent="0.15">
      <c r="A169" s="965"/>
      <c r="B169" s="1376"/>
      <c r="C169" s="967"/>
      <c r="D169" s="967"/>
      <c r="E169" s="967"/>
    </row>
    <row r="170" spans="1:5" s="968" customFormat="1" x14ac:dyDescent="0.15">
      <c r="A170" s="965"/>
      <c r="B170" s="1376"/>
      <c r="C170" s="967"/>
      <c r="D170" s="967"/>
      <c r="E170" s="967"/>
    </row>
    <row r="171" spans="1:5" s="968" customFormat="1" x14ac:dyDescent="0.15">
      <c r="A171" s="965"/>
      <c r="B171" s="1376"/>
      <c r="C171" s="967"/>
      <c r="D171" s="967"/>
      <c r="E171" s="967"/>
    </row>
    <row r="172" spans="1:5" s="968" customFormat="1" x14ac:dyDescent="0.15">
      <c r="A172" s="965"/>
      <c r="B172" s="1376"/>
      <c r="C172" s="967"/>
      <c r="D172" s="967"/>
      <c r="E172" s="967"/>
    </row>
    <row r="173" spans="1:5" s="968" customFormat="1" x14ac:dyDescent="0.15">
      <c r="A173" s="965"/>
      <c r="B173" s="1376"/>
      <c r="C173" s="967"/>
      <c r="D173" s="967"/>
      <c r="E173" s="967"/>
    </row>
    <row r="174" spans="1:5" s="968" customFormat="1" x14ac:dyDescent="0.15">
      <c r="A174" s="965"/>
      <c r="B174" s="1376"/>
      <c r="C174" s="967"/>
      <c r="D174" s="967"/>
      <c r="E174" s="967"/>
    </row>
    <row r="175" spans="1:5" s="968" customFormat="1" x14ac:dyDescent="0.15">
      <c r="A175" s="965"/>
      <c r="B175" s="1376"/>
      <c r="C175" s="967"/>
      <c r="D175" s="967"/>
      <c r="E175" s="967"/>
    </row>
    <row r="176" spans="1:5" s="968" customFormat="1" x14ac:dyDescent="0.15">
      <c r="A176" s="965"/>
      <c r="B176" s="1376"/>
      <c r="C176" s="967"/>
      <c r="D176" s="967"/>
      <c r="E176" s="967"/>
    </row>
    <row r="177" spans="1:5" s="968" customFormat="1" x14ac:dyDescent="0.15">
      <c r="A177" s="965"/>
      <c r="B177" s="1376"/>
      <c r="C177" s="967"/>
      <c r="D177" s="967"/>
      <c r="E177" s="967"/>
    </row>
    <row r="178" spans="1:5" s="968" customFormat="1" x14ac:dyDescent="0.15">
      <c r="A178" s="965"/>
      <c r="B178" s="1376"/>
      <c r="C178" s="967"/>
      <c r="D178" s="967"/>
      <c r="E178" s="967"/>
    </row>
    <row r="179" spans="1:5" s="968" customFormat="1" x14ac:dyDescent="0.15">
      <c r="A179" s="965"/>
      <c r="B179" s="1376"/>
      <c r="C179" s="967"/>
      <c r="D179" s="967"/>
      <c r="E179" s="967"/>
    </row>
    <row r="180" spans="1:5" s="968" customFormat="1" x14ac:dyDescent="0.15">
      <c r="A180" s="965"/>
      <c r="B180" s="1376"/>
      <c r="C180" s="967"/>
      <c r="D180" s="967"/>
      <c r="E180" s="967"/>
    </row>
    <row r="181" spans="1:5" s="968" customFormat="1" x14ac:dyDescent="0.15">
      <c r="A181" s="965"/>
      <c r="B181" s="1376"/>
      <c r="C181" s="967"/>
      <c r="D181" s="967"/>
      <c r="E181" s="967"/>
    </row>
    <row r="182" spans="1:5" s="968" customFormat="1" x14ac:dyDescent="0.15">
      <c r="A182" s="965"/>
      <c r="B182" s="1376"/>
      <c r="C182" s="967"/>
      <c r="D182" s="967"/>
      <c r="E182" s="967"/>
    </row>
    <row r="183" spans="1:5" s="968" customFormat="1" x14ac:dyDescent="0.15">
      <c r="A183" s="965"/>
      <c r="B183" s="1376"/>
      <c r="C183" s="967"/>
      <c r="D183" s="967"/>
      <c r="E183" s="967"/>
    </row>
    <row r="184" spans="1:5" s="968" customFormat="1" x14ac:dyDescent="0.15">
      <c r="A184" s="965"/>
      <c r="B184" s="1376"/>
      <c r="C184" s="967"/>
      <c r="D184" s="967"/>
      <c r="E184" s="967"/>
    </row>
    <row r="185" spans="1:5" s="968" customFormat="1" x14ac:dyDescent="0.15">
      <c r="A185" s="965"/>
      <c r="B185" s="1376"/>
      <c r="C185" s="967"/>
      <c r="D185" s="967"/>
      <c r="E185" s="967"/>
    </row>
    <row r="186" spans="1:5" s="968" customFormat="1" x14ac:dyDescent="0.15">
      <c r="A186" s="965"/>
      <c r="B186" s="1376"/>
      <c r="C186" s="967"/>
      <c r="D186" s="967"/>
      <c r="E186" s="967"/>
    </row>
    <row r="187" spans="1:5" s="968" customFormat="1" x14ac:dyDescent="0.15">
      <c r="A187" s="965"/>
      <c r="B187" s="1376"/>
      <c r="C187" s="967"/>
      <c r="D187" s="967"/>
      <c r="E187" s="967"/>
    </row>
    <row r="188" spans="1:5" s="968" customFormat="1" x14ac:dyDescent="0.15">
      <c r="A188" s="965"/>
      <c r="B188" s="1376"/>
      <c r="C188" s="967"/>
      <c r="D188" s="967"/>
      <c r="E188" s="967"/>
    </row>
    <row r="189" spans="1:5" s="968" customFormat="1" x14ac:dyDescent="0.15">
      <c r="A189" s="965"/>
      <c r="B189" s="1376"/>
      <c r="C189" s="967"/>
      <c r="D189" s="967"/>
      <c r="E189" s="967"/>
    </row>
    <row r="190" spans="1:5" s="968" customFormat="1" x14ac:dyDescent="0.15">
      <c r="A190" s="965"/>
      <c r="B190" s="1376"/>
      <c r="C190" s="967"/>
      <c r="D190" s="967"/>
      <c r="E190" s="967"/>
    </row>
    <row r="191" spans="1:5" s="968" customFormat="1" x14ac:dyDescent="0.15">
      <c r="A191" s="965"/>
      <c r="B191" s="1376"/>
      <c r="C191" s="967"/>
      <c r="D191" s="967"/>
      <c r="E191" s="967"/>
    </row>
    <row r="192" spans="1:5" s="968" customFormat="1" x14ac:dyDescent="0.15">
      <c r="A192" s="965"/>
      <c r="B192" s="1376"/>
      <c r="C192" s="967"/>
      <c r="D192" s="967"/>
      <c r="E192" s="967"/>
    </row>
    <row r="193" spans="1:5" s="968" customFormat="1" x14ac:dyDescent="0.15">
      <c r="A193" s="965"/>
      <c r="B193" s="1376"/>
      <c r="C193" s="967"/>
      <c r="D193" s="967"/>
      <c r="E193" s="967"/>
    </row>
    <row r="194" spans="1:5" s="968" customFormat="1" x14ac:dyDescent="0.15">
      <c r="A194" s="965"/>
      <c r="B194" s="1376"/>
      <c r="C194" s="967"/>
      <c r="D194" s="967"/>
      <c r="E194" s="967"/>
    </row>
    <row r="195" spans="1:5" s="968" customFormat="1" x14ac:dyDescent="0.15">
      <c r="A195" s="965"/>
      <c r="B195" s="1376"/>
      <c r="C195" s="967"/>
      <c r="D195" s="967"/>
      <c r="E195" s="967"/>
    </row>
    <row r="196" spans="1:5" s="968" customFormat="1" x14ac:dyDescent="0.15">
      <c r="A196" s="965"/>
      <c r="B196" s="1376"/>
      <c r="C196" s="967"/>
      <c r="D196" s="967"/>
      <c r="E196" s="967"/>
    </row>
    <row r="197" spans="1:5" s="968" customFormat="1" x14ac:dyDescent="0.15">
      <c r="A197" s="965"/>
      <c r="B197" s="1376"/>
      <c r="C197" s="967"/>
      <c r="D197" s="967"/>
      <c r="E197" s="967"/>
    </row>
    <row r="198" spans="1:5" s="968" customFormat="1" x14ac:dyDescent="0.15">
      <c r="A198" s="965"/>
      <c r="B198" s="1376"/>
      <c r="C198" s="967"/>
      <c r="D198" s="967"/>
      <c r="E198" s="967"/>
    </row>
    <row r="199" spans="1:5" s="968" customFormat="1" x14ac:dyDescent="0.15">
      <c r="A199" s="965"/>
      <c r="B199" s="1376"/>
      <c r="C199" s="967"/>
      <c r="D199" s="967"/>
      <c r="E199" s="967"/>
    </row>
    <row r="200" spans="1:5" s="968" customFormat="1" x14ac:dyDescent="0.15">
      <c r="A200" s="965"/>
      <c r="B200" s="1376"/>
      <c r="C200" s="967"/>
      <c r="D200" s="967"/>
      <c r="E200" s="967"/>
    </row>
    <row r="201" spans="1:5" s="968" customFormat="1" x14ac:dyDescent="0.15">
      <c r="A201" s="965"/>
      <c r="B201" s="1376"/>
      <c r="C201" s="967"/>
      <c r="D201" s="967"/>
      <c r="E201" s="967"/>
    </row>
    <row r="202" spans="1:5" s="968" customFormat="1" x14ac:dyDescent="0.15">
      <c r="A202" s="965"/>
      <c r="B202" s="1376"/>
      <c r="C202" s="967"/>
      <c r="D202" s="967"/>
      <c r="E202" s="967"/>
    </row>
    <row r="203" spans="1:5" s="968" customFormat="1" x14ac:dyDescent="0.15">
      <c r="A203" s="965"/>
      <c r="B203" s="1376"/>
      <c r="C203" s="967"/>
      <c r="D203" s="967"/>
      <c r="E203" s="967"/>
    </row>
    <row r="204" spans="1:5" s="968" customFormat="1" x14ac:dyDescent="0.15">
      <c r="A204" s="965"/>
      <c r="B204" s="1376"/>
      <c r="C204" s="967"/>
      <c r="D204" s="967"/>
      <c r="E204" s="967"/>
    </row>
    <row r="205" spans="1:5" s="968" customFormat="1" x14ac:dyDescent="0.15">
      <c r="A205" s="965"/>
      <c r="B205" s="1376"/>
      <c r="C205" s="967"/>
      <c r="D205" s="967"/>
      <c r="E205" s="967"/>
    </row>
    <row r="206" spans="1:5" s="968" customFormat="1" x14ac:dyDescent="0.15">
      <c r="A206" s="965"/>
      <c r="B206" s="1376"/>
      <c r="C206" s="967"/>
      <c r="D206" s="967"/>
      <c r="E206" s="967"/>
    </row>
    <row r="207" spans="1:5" s="968" customFormat="1" x14ac:dyDescent="0.15">
      <c r="A207" s="965"/>
      <c r="B207" s="1376"/>
      <c r="C207" s="967"/>
      <c r="D207" s="967"/>
      <c r="E207" s="967"/>
    </row>
    <row r="208" spans="1:5" s="968" customFormat="1" x14ac:dyDescent="0.15">
      <c r="A208" s="965"/>
      <c r="B208" s="1376"/>
      <c r="C208" s="967"/>
      <c r="D208" s="967"/>
      <c r="E208" s="967"/>
    </row>
    <row r="209" spans="1:5" s="968" customFormat="1" x14ac:dyDescent="0.15">
      <c r="A209" s="965"/>
      <c r="B209" s="1376"/>
      <c r="C209" s="967"/>
      <c r="D209" s="967"/>
      <c r="E209" s="967"/>
    </row>
    <row r="210" spans="1:5" s="968" customFormat="1" x14ac:dyDescent="0.15">
      <c r="A210" s="965"/>
      <c r="B210" s="1376"/>
      <c r="C210" s="967"/>
      <c r="D210" s="967"/>
      <c r="E210" s="967"/>
    </row>
    <row r="211" spans="1:5" s="968" customFormat="1" x14ac:dyDescent="0.15">
      <c r="A211" s="965"/>
      <c r="B211" s="1376"/>
      <c r="C211" s="967"/>
      <c r="D211" s="967"/>
      <c r="E211" s="967"/>
    </row>
    <row r="212" spans="1:5" s="968" customFormat="1" x14ac:dyDescent="0.15">
      <c r="A212" s="965"/>
      <c r="B212" s="1376"/>
      <c r="C212" s="967"/>
      <c r="D212" s="967"/>
      <c r="E212" s="967"/>
    </row>
    <row r="213" spans="1:5" s="968" customFormat="1" x14ac:dyDescent="0.15">
      <c r="A213" s="965"/>
      <c r="B213" s="1376"/>
      <c r="C213" s="967"/>
      <c r="D213" s="967"/>
      <c r="E213" s="967"/>
    </row>
    <row r="214" spans="1:5" s="968" customFormat="1" x14ac:dyDescent="0.15">
      <c r="A214" s="965"/>
      <c r="B214" s="1376"/>
      <c r="C214" s="967"/>
      <c r="D214" s="967"/>
      <c r="E214" s="967"/>
    </row>
    <row r="215" spans="1:5" s="968" customFormat="1" x14ac:dyDescent="0.15">
      <c r="A215" s="965"/>
      <c r="B215" s="1376"/>
      <c r="C215" s="967"/>
      <c r="D215" s="967"/>
      <c r="E215" s="967"/>
    </row>
    <row r="216" spans="1:5" s="968" customFormat="1" x14ac:dyDescent="0.15">
      <c r="A216" s="965"/>
      <c r="B216" s="1376"/>
      <c r="C216" s="967"/>
      <c r="D216" s="967"/>
      <c r="E216" s="967"/>
    </row>
    <row r="217" spans="1:5" s="968" customFormat="1" x14ac:dyDescent="0.15">
      <c r="A217" s="965"/>
      <c r="B217" s="1376"/>
      <c r="C217" s="967"/>
      <c r="D217" s="967"/>
      <c r="E217" s="967"/>
    </row>
    <row r="218" spans="1:5" s="968" customFormat="1" x14ac:dyDescent="0.15">
      <c r="A218" s="965"/>
      <c r="B218" s="1376"/>
      <c r="C218" s="967"/>
      <c r="D218" s="967"/>
      <c r="E218" s="967"/>
    </row>
    <row r="219" spans="1:5" s="968" customFormat="1" x14ac:dyDescent="0.15">
      <c r="A219" s="965"/>
      <c r="B219" s="1376"/>
      <c r="C219" s="967"/>
      <c r="D219" s="967"/>
      <c r="E219" s="967"/>
    </row>
    <row r="220" spans="1:5" s="968" customFormat="1" x14ac:dyDescent="0.15">
      <c r="A220" s="965"/>
      <c r="B220" s="1376"/>
      <c r="C220" s="967"/>
      <c r="D220" s="967"/>
      <c r="E220" s="967"/>
    </row>
    <row r="221" spans="1:5" s="968" customFormat="1" x14ac:dyDescent="0.15">
      <c r="A221" s="965"/>
      <c r="B221" s="1376"/>
      <c r="C221" s="967"/>
      <c r="D221" s="967"/>
      <c r="E221" s="967"/>
    </row>
    <row r="222" spans="1:5" s="968" customFormat="1" x14ac:dyDescent="0.15">
      <c r="A222" s="965"/>
      <c r="B222" s="1376"/>
      <c r="C222" s="967"/>
      <c r="D222" s="967"/>
      <c r="E222" s="967"/>
    </row>
    <row r="223" spans="1:5" s="968" customFormat="1" x14ac:dyDescent="0.15">
      <c r="A223" s="965"/>
      <c r="B223" s="1376"/>
      <c r="C223" s="967"/>
      <c r="D223" s="967"/>
      <c r="E223" s="967"/>
    </row>
    <row r="224" spans="1:5" s="968" customFormat="1" x14ac:dyDescent="0.15">
      <c r="A224" s="965"/>
      <c r="B224" s="1376"/>
      <c r="C224" s="967"/>
      <c r="D224" s="967"/>
      <c r="E224" s="967"/>
    </row>
    <row r="225" spans="1:5" s="968" customFormat="1" x14ac:dyDescent="0.15">
      <c r="A225" s="965"/>
      <c r="B225" s="1376"/>
      <c r="C225" s="967"/>
      <c r="D225" s="967"/>
      <c r="E225" s="967"/>
    </row>
    <row r="226" spans="1:5" s="968" customFormat="1" x14ac:dyDescent="0.15">
      <c r="A226" s="965"/>
      <c r="B226" s="1376"/>
      <c r="C226" s="967"/>
      <c r="D226" s="967"/>
      <c r="E226" s="967"/>
    </row>
    <row r="227" spans="1:5" s="968" customFormat="1" x14ac:dyDescent="0.15">
      <c r="A227" s="965"/>
      <c r="B227" s="1376"/>
      <c r="C227" s="967"/>
      <c r="D227" s="967"/>
      <c r="E227" s="967"/>
    </row>
    <row r="228" spans="1:5" s="968" customFormat="1" x14ac:dyDescent="0.15">
      <c r="A228" s="965"/>
      <c r="B228" s="1376"/>
      <c r="C228" s="967"/>
      <c r="D228" s="967"/>
      <c r="E228" s="967"/>
    </row>
    <row r="229" spans="1:5" s="968" customFormat="1" x14ac:dyDescent="0.15">
      <c r="A229" s="965"/>
      <c r="B229" s="1376"/>
      <c r="C229" s="967"/>
      <c r="D229" s="967"/>
      <c r="E229" s="967"/>
    </row>
    <row r="230" spans="1:5" s="968" customFormat="1" x14ac:dyDescent="0.15">
      <c r="A230" s="965"/>
      <c r="B230" s="1376"/>
      <c r="C230" s="967"/>
      <c r="D230" s="967"/>
      <c r="E230" s="967"/>
    </row>
    <row r="231" spans="1:5" s="968" customFormat="1" x14ac:dyDescent="0.15">
      <c r="A231" s="965"/>
      <c r="B231" s="1376"/>
      <c r="C231" s="967"/>
      <c r="D231" s="967"/>
      <c r="E231" s="967"/>
    </row>
    <row r="232" spans="1:5" s="968" customFormat="1" x14ac:dyDescent="0.15">
      <c r="A232" s="965"/>
      <c r="B232" s="1376"/>
      <c r="C232" s="967"/>
      <c r="D232" s="967"/>
      <c r="E232" s="967"/>
    </row>
    <row r="233" spans="1:5" s="968" customFormat="1" x14ac:dyDescent="0.15">
      <c r="A233" s="965"/>
      <c r="B233" s="1376"/>
      <c r="C233" s="967"/>
      <c r="D233" s="967"/>
      <c r="E233" s="967"/>
    </row>
    <row r="234" spans="1:5" s="968" customFormat="1" x14ac:dyDescent="0.15">
      <c r="A234" s="965"/>
      <c r="B234" s="1376"/>
      <c r="C234" s="967"/>
      <c r="D234" s="967"/>
      <c r="E234" s="967"/>
    </row>
    <row r="235" spans="1:5" s="968" customFormat="1" x14ac:dyDescent="0.15">
      <c r="A235" s="965"/>
      <c r="B235" s="1376"/>
      <c r="C235" s="967"/>
      <c r="D235" s="967"/>
      <c r="E235" s="967"/>
    </row>
    <row r="236" spans="1:5" s="968" customFormat="1" x14ac:dyDescent="0.15">
      <c r="A236" s="965"/>
      <c r="B236" s="1376"/>
      <c r="C236" s="967"/>
      <c r="D236" s="967"/>
      <c r="E236" s="967"/>
    </row>
    <row r="237" spans="1:5" s="968" customFormat="1" x14ac:dyDescent="0.15">
      <c r="A237" s="965"/>
      <c r="B237" s="1376"/>
      <c r="C237" s="967"/>
      <c r="D237" s="967"/>
      <c r="E237" s="967"/>
    </row>
    <row r="238" spans="1:5" s="968" customFormat="1" x14ac:dyDescent="0.15">
      <c r="A238" s="965"/>
      <c r="B238" s="1376"/>
      <c r="C238" s="967"/>
      <c r="D238" s="967"/>
      <c r="E238" s="967"/>
    </row>
    <row r="239" spans="1:5" s="968" customFormat="1" x14ac:dyDescent="0.15">
      <c r="A239" s="965"/>
      <c r="B239" s="1376"/>
      <c r="C239" s="967"/>
      <c r="D239" s="967"/>
      <c r="E239" s="967"/>
    </row>
    <row r="240" spans="1:5" s="968" customFormat="1" x14ac:dyDescent="0.15">
      <c r="A240" s="965"/>
      <c r="B240" s="1376"/>
      <c r="C240" s="967"/>
      <c r="D240" s="967"/>
      <c r="E240" s="967"/>
    </row>
    <row r="241" spans="1:5" s="968" customFormat="1" x14ac:dyDescent="0.15">
      <c r="A241" s="965"/>
      <c r="B241" s="1376"/>
      <c r="C241" s="967"/>
      <c r="D241" s="967"/>
      <c r="E241" s="967"/>
    </row>
    <row r="242" spans="1:5" s="968" customFormat="1" x14ac:dyDescent="0.15">
      <c r="A242" s="965"/>
      <c r="B242" s="1376"/>
      <c r="C242" s="967"/>
      <c r="D242" s="967"/>
      <c r="E242" s="967"/>
    </row>
    <row r="243" spans="1:5" s="968" customFormat="1" x14ac:dyDescent="0.15">
      <c r="A243" s="965"/>
      <c r="B243" s="1376"/>
      <c r="C243" s="967"/>
      <c r="D243" s="967"/>
      <c r="E243" s="967"/>
    </row>
    <row r="244" spans="1:5" s="968" customFormat="1" x14ac:dyDescent="0.15">
      <c r="A244" s="965"/>
      <c r="B244" s="1376"/>
      <c r="C244" s="967"/>
      <c r="D244" s="967"/>
      <c r="E244" s="967"/>
    </row>
    <row r="245" spans="1:5" s="968" customFormat="1" x14ac:dyDescent="0.15">
      <c r="A245" s="965"/>
      <c r="B245" s="1376"/>
      <c r="C245" s="967"/>
      <c r="D245" s="967"/>
      <c r="E245" s="967"/>
    </row>
    <row r="246" spans="1:5" s="968" customFormat="1" x14ac:dyDescent="0.15">
      <c r="A246" s="965"/>
      <c r="B246" s="1376"/>
      <c r="C246" s="967"/>
      <c r="D246" s="967"/>
      <c r="E246" s="967"/>
    </row>
    <row r="247" spans="1:5" s="968" customFormat="1" x14ac:dyDescent="0.15">
      <c r="A247" s="965"/>
      <c r="B247" s="1376"/>
      <c r="C247" s="967"/>
      <c r="D247" s="967"/>
      <c r="E247" s="967"/>
    </row>
    <row r="248" spans="1:5" s="968" customFormat="1" x14ac:dyDescent="0.15">
      <c r="A248" s="965"/>
      <c r="B248" s="1376"/>
      <c r="C248" s="967"/>
      <c r="D248" s="967"/>
      <c r="E248" s="967"/>
    </row>
    <row r="249" spans="1:5" s="968" customFormat="1" x14ac:dyDescent="0.15">
      <c r="A249" s="965"/>
      <c r="B249" s="1376"/>
      <c r="C249" s="967"/>
      <c r="D249" s="967"/>
      <c r="E249" s="967"/>
    </row>
    <row r="250" spans="1:5" s="968" customFormat="1" x14ac:dyDescent="0.15">
      <c r="A250" s="965"/>
      <c r="B250" s="1376"/>
      <c r="C250" s="967"/>
      <c r="D250" s="967"/>
      <c r="E250" s="967"/>
    </row>
    <row r="251" spans="1:5" s="968" customFormat="1" x14ac:dyDescent="0.15">
      <c r="A251" s="965"/>
      <c r="B251" s="1376"/>
      <c r="C251" s="967"/>
      <c r="D251" s="967"/>
      <c r="E251" s="967"/>
    </row>
    <row r="252" spans="1:5" s="968" customFormat="1" x14ac:dyDescent="0.15">
      <c r="A252" s="965"/>
      <c r="B252" s="1376"/>
      <c r="C252" s="967"/>
      <c r="D252" s="967"/>
      <c r="E252" s="967"/>
    </row>
    <row r="253" spans="1:5" s="968" customFormat="1" x14ac:dyDescent="0.15">
      <c r="A253" s="965"/>
      <c r="B253" s="1376"/>
      <c r="C253" s="967"/>
      <c r="D253" s="967"/>
      <c r="E253" s="967"/>
    </row>
    <row r="254" spans="1:5" s="968" customFormat="1" x14ac:dyDescent="0.15">
      <c r="A254" s="965"/>
      <c r="B254" s="1376"/>
      <c r="C254" s="967"/>
      <c r="D254" s="967"/>
      <c r="E254" s="967"/>
    </row>
    <row r="255" spans="1:5" s="968" customFormat="1" x14ac:dyDescent="0.15">
      <c r="A255" s="965"/>
      <c r="B255" s="1376"/>
      <c r="C255" s="967"/>
      <c r="D255" s="967"/>
      <c r="E255" s="967"/>
    </row>
    <row r="256" spans="1:5" s="968" customFormat="1" x14ac:dyDescent="0.15">
      <c r="A256" s="965"/>
      <c r="B256" s="1376"/>
      <c r="C256" s="967"/>
      <c r="D256" s="967"/>
      <c r="E256" s="967"/>
    </row>
    <row r="257" spans="1:5" s="968" customFormat="1" x14ac:dyDescent="0.15">
      <c r="A257" s="965"/>
      <c r="B257" s="1376"/>
      <c r="C257" s="967"/>
      <c r="D257" s="967"/>
      <c r="E257" s="967"/>
    </row>
    <row r="258" spans="1:5" s="968" customFormat="1" x14ac:dyDescent="0.15">
      <c r="A258" s="965"/>
      <c r="B258" s="1376"/>
      <c r="C258" s="967"/>
      <c r="D258" s="967"/>
      <c r="E258" s="967"/>
    </row>
    <row r="259" spans="1:5" s="968" customFormat="1" x14ac:dyDescent="0.15">
      <c r="A259" s="965"/>
      <c r="B259" s="1376"/>
      <c r="C259" s="967"/>
      <c r="D259" s="967"/>
      <c r="E259" s="967"/>
    </row>
    <row r="260" spans="1:5" s="968" customFormat="1" x14ac:dyDescent="0.15">
      <c r="A260" s="965"/>
      <c r="B260" s="1376"/>
      <c r="C260" s="967"/>
      <c r="D260" s="967"/>
      <c r="E260" s="967"/>
    </row>
    <row r="261" spans="1:5" s="968" customFormat="1" x14ac:dyDescent="0.15">
      <c r="A261" s="965"/>
      <c r="B261" s="1376"/>
      <c r="C261" s="967"/>
      <c r="D261" s="967"/>
      <c r="E261" s="967"/>
    </row>
    <row r="262" spans="1:5" s="968" customFormat="1" x14ac:dyDescent="0.15">
      <c r="A262" s="965"/>
      <c r="B262" s="1376"/>
      <c r="C262" s="967"/>
      <c r="D262" s="967"/>
      <c r="E262" s="967"/>
    </row>
    <row r="263" spans="1:5" s="968" customFormat="1" x14ac:dyDescent="0.15">
      <c r="A263" s="965"/>
      <c r="B263" s="1376"/>
      <c r="C263" s="967"/>
      <c r="D263" s="967"/>
      <c r="E263" s="967"/>
    </row>
    <row r="264" spans="1:5" s="968" customFormat="1" x14ac:dyDescent="0.15">
      <c r="A264" s="965"/>
      <c r="B264" s="1376"/>
      <c r="C264" s="967"/>
      <c r="D264" s="967"/>
      <c r="E264" s="967"/>
    </row>
    <row r="265" spans="1:5" s="968" customFormat="1" x14ac:dyDescent="0.15">
      <c r="A265" s="965"/>
      <c r="B265" s="1376"/>
      <c r="C265" s="967"/>
      <c r="D265" s="967"/>
      <c r="E265" s="967"/>
    </row>
    <row r="266" spans="1:5" s="968" customFormat="1" x14ac:dyDescent="0.15">
      <c r="A266" s="965"/>
      <c r="B266" s="1376"/>
      <c r="C266" s="967"/>
      <c r="D266" s="967"/>
      <c r="E266" s="967"/>
    </row>
    <row r="267" spans="1:5" s="968" customFormat="1" x14ac:dyDescent="0.15">
      <c r="A267" s="965"/>
      <c r="B267" s="1376"/>
      <c r="C267" s="967"/>
      <c r="D267" s="967"/>
      <c r="E267" s="967"/>
    </row>
    <row r="268" spans="1:5" s="968" customFormat="1" x14ac:dyDescent="0.15">
      <c r="A268" s="965"/>
      <c r="B268" s="1376"/>
      <c r="C268" s="967"/>
      <c r="D268" s="967"/>
      <c r="E268" s="967"/>
    </row>
    <row r="269" spans="1:5" s="968" customFormat="1" x14ac:dyDescent="0.15">
      <c r="A269" s="965"/>
      <c r="B269" s="1376"/>
      <c r="C269" s="967"/>
      <c r="D269" s="967"/>
      <c r="E269" s="967"/>
    </row>
    <row r="270" spans="1:5" s="968" customFormat="1" x14ac:dyDescent="0.15">
      <c r="A270" s="965"/>
      <c r="B270" s="1376"/>
      <c r="C270" s="967"/>
      <c r="D270" s="967"/>
      <c r="E270" s="967"/>
    </row>
    <row r="271" spans="1:5" s="968" customFormat="1" x14ac:dyDescent="0.15">
      <c r="A271" s="965"/>
      <c r="B271" s="1376"/>
      <c r="C271" s="967"/>
      <c r="D271" s="967"/>
      <c r="E271" s="967"/>
    </row>
    <row r="272" spans="1:5" s="968" customFormat="1" x14ac:dyDescent="0.15">
      <c r="A272" s="965"/>
      <c r="B272" s="1376"/>
      <c r="C272" s="967"/>
      <c r="D272" s="967"/>
      <c r="E272" s="967"/>
    </row>
    <row r="273" spans="1:5" s="968" customFormat="1" x14ac:dyDescent="0.15">
      <c r="A273" s="965"/>
      <c r="B273" s="1376"/>
      <c r="C273" s="967"/>
      <c r="D273" s="967"/>
      <c r="E273" s="967"/>
    </row>
    <row r="274" spans="1:5" s="968" customFormat="1" x14ac:dyDescent="0.15">
      <c r="A274" s="965"/>
      <c r="B274" s="1376"/>
      <c r="C274" s="967"/>
      <c r="D274" s="967"/>
      <c r="E274" s="967"/>
    </row>
    <row r="275" spans="1:5" s="968" customFormat="1" x14ac:dyDescent="0.15">
      <c r="A275" s="965"/>
      <c r="B275" s="1376"/>
      <c r="C275" s="967"/>
      <c r="D275" s="967"/>
      <c r="E275" s="967"/>
    </row>
    <row r="276" spans="1:5" s="968" customFormat="1" x14ac:dyDescent="0.15">
      <c r="A276" s="965"/>
      <c r="B276" s="1376"/>
      <c r="C276" s="967"/>
      <c r="D276" s="967"/>
      <c r="E276" s="967"/>
    </row>
    <row r="277" spans="1:5" s="968" customFormat="1" x14ac:dyDescent="0.15">
      <c r="A277" s="965"/>
      <c r="B277" s="1376"/>
      <c r="C277" s="967"/>
      <c r="D277" s="967"/>
      <c r="E277" s="967"/>
    </row>
    <row r="278" spans="1:5" s="968" customFormat="1" x14ac:dyDescent="0.15">
      <c r="A278" s="965"/>
      <c r="B278" s="1376"/>
      <c r="C278" s="967"/>
      <c r="D278" s="967"/>
      <c r="E278" s="967"/>
    </row>
    <row r="279" spans="1:5" s="968" customFormat="1" x14ac:dyDescent="0.15">
      <c r="A279" s="965"/>
      <c r="B279" s="1376"/>
      <c r="C279" s="967"/>
      <c r="D279" s="967"/>
      <c r="E279" s="967"/>
    </row>
    <row r="280" spans="1:5" s="968" customFormat="1" x14ac:dyDescent="0.15">
      <c r="A280" s="965"/>
      <c r="B280" s="1376"/>
      <c r="C280" s="967"/>
      <c r="D280" s="967"/>
      <c r="E280" s="967"/>
    </row>
    <row r="281" spans="1:5" s="968" customFormat="1" x14ac:dyDescent="0.15">
      <c r="A281" s="965"/>
      <c r="B281" s="1376"/>
      <c r="C281" s="967"/>
      <c r="D281" s="967"/>
      <c r="E281" s="967"/>
    </row>
    <row r="282" spans="1:5" s="968" customFormat="1" x14ac:dyDescent="0.15">
      <c r="A282" s="965"/>
      <c r="B282" s="1376"/>
      <c r="C282" s="967"/>
      <c r="D282" s="967"/>
      <c r="E282" s="967"/>
    </row>
    <row r="283" spans="1:5" s="968" customFormat="1" x14ac:dyDescent="0.15">
      <c r="A283" s="965"/>
      <c r="B283" s="1376"/>
      <c r="C283" s="967"/>
      <c r="D283" s="967"/>
      <c r="E283" s="967"/>
    </row>
    <row r="284" spans="1:5" s="968" customFormat="1" x14ac:dyDescent="0.15">
      <c r="A284" s="965"/>
      <c r="B284" s="1376"/>
      <c r="C284" s="967"/>
      <c r="D284" s="967"/>
      <c r="E284" s="967"/>
    </row>
    <row r="285" spans="1:5" s="968" customFormat="1" x14ac:dyDescent="0.15">
      <c r="A285" s="965"/>
      <c r="B285" s="1376"/>
      <c r="C285" s="967"/>
      <c r="D285" s="967"/>
      <c r="E285" s="967"/>
    </row>
    <row r="286" spans="1:5" s="968" customFormat="1" x14ac:dyDescent="0.15">
      <c r="A286" s="965"/>
      <c r="B286" s="1376"/>
      <c r="C286" s="967"/>
      <c r="D286" s="967"/>
      <c r="E286" s="967"/>
    </row>
    <row r="287" spans="1:5" s="968" customFormat="1" x14ac:dyDescent="0.15">
      <c r="A287" s="965"/>
      <c r="B287" s="1376"/>
      <c r="C287" s="967"/>
      <c r="D287" s="967"/>
      <c r="E287" s="967"/>
    </row>
    <row r="288" spans="1:5" s="968" customFormat="1" x14ac:dyDescent="0.15">
      <c r="A288" s="965"/>
      <c r="B288" s="1376"/>
      <c r="C288" s="967"/>
      <c r="D288" s="967"/>
      <c r="E288" s="967"/>
    </row>
    <row r="289" spans="1:5" s="968" customFormat="1" x14ac:dyDescent="0.15">
      <c r="A289" s="965"/>
      <c r="B289" s="1376"/>
      <c r="C289" s="967"/>
      <c r="D289" s="967"/>
      <c r="E289" s="967"/>
    </row>
    <row r="290" spans="1:5" s="968" customFormat="1" x14ac:dyDescent="0.15">
      <c r="A290" s="965"/>
      <c r="B290" s="1376"/>
      <c r="C290" s="967"/>
      <c r="D290" s="967"/>
      <c r="E290" s="967"/>
    </row>
    <row r="291" spans="1:5" s="968" customFormat="1" x14ac:dyDescent="0.15">
      <c r="A291" s="965"/>
      <c r="B291" s="1376"/>
      <c r="C291" s="967"/>
      <c r="D291" s="967"/>
      <c r="E291" s="967"/>
    </row>
    <row r="292" spans="1:5" s="968" customFormat="1" x14ac:dyDescent="0.15">
      <c r="A292" s="965"/>
      <c r="B292" s="1376"/>
      <c r="C292" s="967"/>
      <c r="D292" s="967"/>
      <c r="E292" s="967"/>
    </row>
    <row r="293" spans="1:5" s="968" customFormat="1" x14ac:dyDescent="0.15">
      <c r="A293" s="965"/>
      <c r="B293" s="1376"/>
      <c r="C293" s="967"/>
      <c r="D293" s="967"/>
      <c r="E293" s="967"/>
    </row>
    <row r="294" spans="1:5" s="968" customFormat="1" x14ac:dyDescent="0.15">
      <c r="A294" s="965"/>
      <c r="B294" s="1376"/>
      <c r="C294" s="967"/>
      <c r="D294" s="967"/>
      <c r="E294" s="967"/>
    </row>
    <row r="295" spans="1:5" s="968" customFormat="1" x14ac:dyDescent="0.15">
      <c r="A295" s="965"/>
      <c r="B295" s="1376"/>
      <c r="C295" s="967"/>
      <c r="D295" s="967"/>
      <c r="E295" s="967"/>
    </row>
    <row r="296" spans="1:5" s="968" customFormat="1" x14ac:dyDescent="0.15">
      <c r="A296" s="965"/>
      <c r="B296" s="1376"/>
      <c r="C296" s="967"/>
      <c r="D296" s="967"/>
      <c r="E296" s="967"/>
    </row>
    <row r="297" spans="1:5" s="968" customFormat="1" x14ac:dyDescent="0.15">
      <c r="A297" s="965"/>
      <c r="B297" s="1376"/>
      <c r="C297" s="967"/>
      <c r="D297" s="967"/>
      <c r="E297" s="967"/>
    </row>
    <row r="298" spans="1:5" s="968" customFormat="1" x14ac:dyDescent="0.15">
      <c r="A298" s="965"/>
      <c r="B298" s="1376"/>
      <c r="C298" s="967"/>
      <c r="D298" s="967"/>
      <c r="E298" s="967"/>
    </row>
    <row r="299" spans="1:5" s="968" customFormat="1" x14ac:dyDescent="0.15">
      <c r="A299" s="965"/>
      <c r="B299" s="1376"/>
      <c r="C299" s="967"/>
      <c r="D299" s="967"/>
      <c r="E299" s="967"/>
    </row>
    <row r="300" spans="1:5" s="968" customFormat="1" x14ac:dyDescent="0.15">
      <c r="A300" s="965"/>
      <c r="B300" s="1376"/>
      <c r="C300" s="967"/>
      <c r="D300" s="967"/>
      <c r="E300" s="967"/>
    </row>
    <row r="301" spans="1:5" s="968" customFormat="1" x14ac:dyDescent="0.15">
      <c r="A301" s="965"/>
      <c r="B301" s="1376"/>
      <c r="C301" s="967"/>
      <c r="D301" s="967"/>
      <c r="E301" s="967"/>
    </row>
    <row r="302" spans="1:5" s="968" customFormat="1" x14ac:dyDescent="0.15">
      <c r="A302" s="965"/>
      <c r="B302" s="1376"/>
      <c r="C302" s="967"/>
      <c r="D302" s="967"/>
      <c r="E302" s="967"/>
    </row>
    <row r="303" spans="1:5" s="968" customFormat="1" x14ac:dyDescent="0.15">
      <c r="A303" s="965"/>
      <c r="B303" s="1376"/>
      <c r="C303" s="967"/>
      <c r="D303" s="967"/>
      <c r="E303" s="967"/>
    </row>
    <row r="304" spans="1:5" s="968" customFormat="1" x14ac:dyDescent="0.15">
      <c r="A304" s="965"/>
      <c r="B304" s="1376"/>
      <c r="C304" s="967"/>
      <c r="D304" s="967"/>
      <c r="E304" s="967"/>
    </row>
    <row r="305" spans="1:5" s="968" customFormat="1" x14ac:dyDescent="0.15">
      <c r="A305" s="965"/>
      <c r="B305" s="1376"/>
      <c r="C305" s="967"/>
      <c r="D305" s="967"/>
      <c r="E305" s="967"/>
    </row>
    <row r="306" spans="1:5" s="968" customFormat="1" x14ac:dyDescent="0.15">
      <c r="A306" s="965"/>
      <c r="B306" s="1376"/>
      <c r="C306" s="967"/>
      <c r="D306" s="967"/>
      <c r="E306" s="967"/>
    </row>
    <row r="307" spans="1:5" s="968" customFormat="1" x14ac:dyDescent="0.15">
      <c r="A307" s="965"/>
      <c r="B307" s="1376"/>
      <c r="C307" s="967"/>
      <c r="D307" s="967"/>
      <c r="E307" s="967"/>
    </row>
    <row r="308" spans="1:5" s="968" customFormat="1" x14ac:dyDescent="0.15">
      <c r="A308" s="965"/>
      <c r="B308" s="1376"/>
      <c r="C308" s="967"/>
      <c r="D308" s="967"/>
      <c r="E308" s="967"/>
    </row>
    <row r="309" spans="1:5" s="968" customFormat="1" x14ac:dyDescent="0.15">
      <c r="A309" s="965"/>
      <c r="B309" s="1376"/>
      <c r="C309" s="967"/>
      <c r="D309" s="967"/>
      <c r="E309" s="967"/>
    </row>
    <row r="310" spans="1:5" s="968" customFormat="1" x14ac:dyDescent="0.15">
      <c r="A310" s="965"/>
      <c r="B310" s="1376"/>
      <c r="C310" s="967"/>
      <c r="D310" s="967"/>
      <c r="E310" s="967"/>
    </row>
    <row r="311" spans="1:5" s="968" customFormat="1" x14ac:dyDescent="0.15">
      <c r="A311" s="965"/>
      <c r="B311" s="1376"/>
      <c r="C311" s="967"/>
      <c r="D311" s="967"/>
      <c r="E311" s="967"/>
    </row>
    <row r="312" spans="1:5" s="968" customFormat="1" x14ac:dyDescent="0.15">
      <c r="A312" s="965"/>
      <c r="B312" s="1376"/>
      <c r="C312" s="967"/>
      <c r="D312" s="967"/>
      <c r="E312" s="967"/>
    </row>
    <row r="313" spans="1:5" s="968" customFormat="1" x14ac:dyDescent="0.15">
      <c r="A313" s="965"/>
      <c r="B313" s="1376"/>
      <c r="C313" s="967"/>
      <c r="D313" s="967"/>
      <c r="E313" s="967"/>
    </row>
    <row r="314" spans="1:5" s="968" customFormat="1" x14ac:dyDescent="0.15">
      <c r="A314" s="965"/>
      <c r="B314" s="1376"/>
      <c r="C314" s="967"/>
      <c r="D314" s="967"/>
      <c r="E314" s="967"/>
    </row>
    <row r="315" spans="1:5" s="968" customFormat="1" x14ac:dyDescent="0.15">
      <c r="A315" s="965"/>
      <c r="B315" s="1376"/>
      <c r="C315" s="967"/>
      <c r="D315" s="967"/>
      <c r="E315" s="967"/>
    </row>
    <row r="316" spans="1:5" s="968" customFormat="1" x14ac:dyDescent="0.15">
      <c r="A316" s="965"/>
      <c r="B316" s="1376"/>
      <c r="C316" s="967"/>
      <c r="D316" s="967"/>
      <c r="E316" s="967"/>
    </row>
    <row r="317" spans="1:5" s="968" customFormat="1" x14ac:dyDescent="0.15">
      <c r="A317" s="965"/>
      <c r="B317" s="1376"/>
      <c r="C317" s="967"/>
      <c r="D317" s="967"/>
      <c r="E317" s="967"/>
    </row>
    <row r="318" spans="1:5" s="968" customFormat="1" x14ac:dyDescent="0.15">
      <c r="A318" s="965"/>
      <c r="B318" s="1376"/>
      <c r="C318" s="967"/>
      <c r="D318" s="967"/>
      <c r="E318" s="967"/>
    </row>
    <row r="319" spans="1:5" s="968" customFormat="1" x14ac:dyDescent="0.15">
      <c r="A319" s="965"/>
      <c r="B319" s="1376"/>
      <c r="C319" s="967"/>
      <c r="D319" s="967"/>
      <c r="E319" s="967"/>
    </row>
    <row r="320" spans="1:5" s="968" customFormat="1" x14ac:dyDescent="0.15">
      <c r="A320" s="965"/>
      <c r="B320" s="1376"/>
      <c r="C320" s="967"/>
      <c r="D320" s="967"/>
      <c r="E320" s="967"/>
    </row>
    <row r="321" spans="1:5" s="968" customFormat="1" x14ac:dyDescent="0.15">
      <c r="A321" s="965"/>
      <c r="B321" s="1376"/>
      <c r="C321" s="967"/>
      <c r="D321" s="967"/>
      <c r="E321" s="967"/>
    </row>
    <row r="322" spans="1:5" s="968" customFormat="1" x14ac:dyDescent="0.15">
      <c r="A322" s="965"/>
      <c r="B322" s="1376"/>
      <c r="C322" s="967"/>
      <c r="D322" s="967"/>
      <c r="E322" s="967"/>
    </row>
    <row r="323" spans="1:5" s="968" customFormat="1" x14ac:dyDescent="0.15">
      <c r="A323" s="965"/>
      <c r="B323" s="1376"/>
      <c r="C323" s="967"/>
      <c r="D323" s="967"/>
      <c r="E323" s="967"/>
    </row>
    <row r="324" spans="1:5" s="968" customFormat="1" x14ac:dyDescent="0.15">
      <c r="A324" s="965"/>
      <c r="B324" s="1376"/>
      <c r="C324" s="967"/>
      <c r="D324" s="967"/>
      <c r="E324" s="967"/>
    </row>
    <row r="325" spans="1:5" s="968" customFormat="1" x14ac:dyDescent="0.15">
      <c r="A325" s="965"/>
      <c r="B325" s="1376"/>
      <c r="C325" s="967"/>
      <c r="D325" s="967"/>
      <c r="E325" s="967"/>
    </row>
    <row r="326" spans="1:5" s="968" customFormat="1" x14ac:dyDescent="0.15">
      <c r="A326" s="965"/>
      <c r="B326" s="1376"/>
      <c r="C326" s="967"/>
      <c r="D326" s="967"/>
      <c r="E326" s="967"/>
    </row>
    <row r="327" spans="1:5" s="968" customFormat="1" x14ac:dyDescent="0.15">
      <c r="A327" s="965"/>
      <c r="B327" s="1376"/>
      <c r="C327" s="967"/>
      <c r="D327" s="967"/>
      <c r="E327" s="967"/>
    </row>
    <row r="328" spans="1:5" s="968" customFormat="1" x14ac:dyDescent="0.15">
      <c r="A328" s="965"/>
      <c r="B328" s="1376"/>
      <c r="C328" s="967"/>
      <c r="D328" s="967"/>
      <c r="E328" s="967"/>
    </row>
    <row r="329" spans="1:5" s="968" customFormat="1" x14ac:dyDescent="0.15">
      <c r="A329" s="965"/>
      <c r="B329" s="1376"/>
      <c r="C329" s="967"/>
      <c r="D329" s="967"/>
      <c r="E329" s="967"/>
    </row>
    <row r="330" spans="1:5" s="968" customFormat="1" x14ac:dyDescent="0.15">
      <c r="A330" s="965"/>
      <c r="B330" s="1376"/>
      <c r="C330" s="967"/>
      <c r="D330" s="967"/>
      <c r="E330" s="967"/>
    </row>
    <row r="331" spans="1:5" s="968" customFormat="1" x14ac:dyDescent="0.15">
      <c r="A331" s="965"/>
      <c r="B331" s="1376"/>
      <c r="C331" s="967"/>
      <c r="D331" s="967"/>
      <c r="E331" s="967"/>
    </row>
    <row r="332" spans="1:5" s="968" customFormat="1" x14ac:dyDescent="0.15">
      <c r="A332" s="965"/>
      <c r="B332" s="1376"/>
      <c r="C332" s="967"/>
      <c r="D332" s="967"/>
      <c r="E332" s="967"/>
    </row>
    <row r="333" spans="1:5" s="968" customFormat="1" x14ac:dyDescent="0.15">
      <c r="A333" s="965"/>
      <c r="B333" s="1376"/>
      <c r="C333" s="967"/>
      <c r="D333" s="967"/>
      <c r="E333" s="967"/>
    </row>
    <row r="334" spans="1:5" s="968" customFormat="1" x14ac:dyDescent="0.15">
      <c r="A334" s="965"/>
      <c r="B334" s="1376"/>
      <c r="C334" s="967"/>
      <c r="D334" s="967"/>
      <c r="E334" s="967"/>
    </row>
    <row r="335" spans="1:5" s="968" customFormat="1" x14ac:dyDescent="0.15">
      <c r="A335" s="965"/>
      <c r="B335" s="1376"/>
      <c r="C335" s="967"/>
      <c r="D335" s="967"/>
      <c r="E335" s="967"/>
    </row>
    <row r="336" spans="1:5" s="968" customFormat="1" x14ac:dyDescent="0.15">
      <c r="A336" s="965"/>
      <c r="B336" s="1376"/>
      <c r="C336" s="967"/>
      <c r="D336" s="967"/>
      <c r="E336" s="967"/>
    </row>
    <row r="337" spans="1:5" s="968" customFormat="1" x14ac:dyDescent="0.15">
      <c r="A337" s="965"/>
      <c r="B337" s="1376"/>
      <c r="C337" s="967"/>
      <c r="D337" s="967"/>
      <c r="E337" s="967"/>
    </row>
    <row r="338" spans="1:5" s="968" customFormat="1" x14ac:dyDescent="0.15">
      <c r="A338" s="965"/>
      <c r="B338" s="1376"/>
      <c r="C338" s="967"/>
      <c r="D338" s="967"/>
      <c r="E338" s="967"/>
    </row>
    <row r="339" spans="1:5" s="968" customFormat="1" x14ac:dyDescent="0.15">
      <c r="A339" s="965"/>
      <c r="B339" s="1376"/>
      <c r="C339" s="967"/>
      <c r="D339" s="967"/>
      <c r="E339" s="967"/>
    </row>
    <row r="340" spans="1:5" s="968" customFormat="1" x14ac:dyDescent="0.15">
      <c r="A340" s="965"/>
      <c r="B340" s="1376"/>
      <c r="C340" s="967"/>
      <c r="D340" s="967"/>
      <c r="E340" s="967"/>
    </row>
    <row r="341" spans="1:5" s="968" customFormat="1" x14ac:dyDescent="0.15">
      <c r="A341" s="965"/>
      <c r="B341" s="1376"/>
      <c r="C341" s="967"/>
      <c r="D341" s="967"/>
      <c r="E341" s="967"/>
    </row>
    <row r="342" spans="1:5" s="968" customFormat="1" x14ac:dyDescent="0.15">
      <c r="A342" s="965"/>
      <c r="B342" s="1376"/>
      <c r="C342" s="967"/>
      <c r="D342" s="967"/>
      <c r="E342" s="967"/>
    </row>
    <row r="343" spans="1:5" s="968" customFormat="1" x14ac:dyDescent="0.15">
      <c r="A343" s="965"/>
      <c r="B343" s="1376"/>
      <c r="C343" s="967"/>
      <c r="D343" s="967"/>
      <c r="E343" s="967"/>
    </row>
    <row r="344" spans="1:5" s="968" customFormat="1" x14ac:dyDescent="0.15">
      <c r="A344" s="965"/>
      <c r="B344" s="1376"/>
      <c r="C344" s="967"/>
      <c r="D344" s="967"/>
      <c r="E344" s="967"/>
    </row>
    <row r="345" spans="1:5" s="968" customFormat="1" x14ac:dyDescent="0.15">
      <c r="A345" s="965"/>
      <c r="B345" s="1376"/>
      <c r="C345" s="967"/>
      <c r="D345" s="967"/>
      <c r="E345" s="967"/>
    </row>
    <row r="346" spans="1:5" s="968" customFormat="1" x14ac:dyDescent="0.15">
      <c r="A346" s="965"/>
      <c r="B346" s="1376"/>
      <c r="C346" s="967"/>
      <c r="D346" s="967"/>
      <c r="E346" s="967"/>
    </row>
    <row r="347" spans="1:5" s="968" customFormat="1" x14ac:dyDescent="0.15">
      <c r="A347" s="965"/>
      <c r="B347" s="1376"/>
      <c r="C347" s="967"/>
      <c r="D347" s="967"/>
      <c r="E347" s="967"/>
    </row>
    <row r="348" spans="1:5" s="968" customFormat="1" x14ac:dyDescent="0.15">
      <c r="A348" s="965"/>
      <c r="B348" s="1376"/>
      <c r="C348" s="967"/>
      <c r="D348" s="967"/>
      <c r="E348" s="967"/>
    </row>
    <row r="349" spans="1:5" s="968" customFormat="1" x14ac:dyDescent="0.15">
      <c r="A349" s="965"/>
      <c r="B349" s="1376"/>
      <c r="C349" s="967"/>
      <c r="D349" s="967"/>
      <c r="E349" s="967"/>
    </row>
    <row r="350" spans="1:5" s="968" customFormat="1" x14ac:dyDescent="0.15">
      <c r="A350" s="965"/>
      <c r="B350" s="1376"/>
      <c r="C350" s="967"/>
      <c r="D350" s="967"/>
      <c r="E350" s="967"/>
    </row>
    <row r="351" spans="1:5" s="968" customFormat="1" x14ac:dyDescent="0.15">
      <c r="A351" s="965"/>
      <c r="B351" s="1376"/>
      <c r="C351" s="967"/>
      <c r="D351" s="967"/>
      <c r="E351" s="967"/>
    </row>
    <row r="352" spans="1:5" s="968" customFormat="1" x14ac:dyDescent="0.15">
      <c r="A352" s="965"/>
      <c r="B352" s="1376"/>
      <c r="C352" s="967"/>
      <c r="D352" s="967"/>
      <c r="E352" s="967"/>
    </row>
    <row r="353" spans="1:5" s="968" customFormat="1" x14ac:dyDescent="0.15">
      <c r="A353" s="965"/>
      <c r="B353" s="1376"/>
      <c r="C353" s="967"/>
      <c r="D353" s="967"/>
      <c r="E353" s="967"/>
    </row>
    <row r="354" spans="1:5" s="968" customFormat="1" x14ac:dyDescent="0.15">
      <c r="A354" s="965"/>
      <c r="B354" s="1376"/>
      <c r="C354" s="967"/>
      <c r="D354" s="967"/>
      <c r="E354" s="967"/>
    </row>
    <row r="355" spans="1:5" s="968" customFormat="1" x14ac:dyDescent="0.15">
      <c r="A355" s="965"/>
      <c r="B355" s="1376"/>
      <c r="C355" s="967"/>
      <c r="D355" s="967"/>
      <c r="E355" s="967"/>
    </row>
    <row r="356" spans="1:5" s="968" customFormat="1" x14ac:dyDescent="0.15">
      <c r="A356" s="965"/>
      <c r="B356" s="1376"/>
      <c r="C356" s="967"/>
      <c r="D356" s="967"/>
      <c r="E356" s="967"/>
    </row>
    <row r="357" spans="1:5" s="968" customFormat="1" x14ac:dyDescent="0.15">
      <c r="A357" s="965"/>
      <c r="B357" s="1376"/>
      <c r="C357" s="967"/>
      <c r="D357" s="967"/>
      <c r="E357" s="967"/>
    </row>
    <row r="358" spans="1:5" s="968" customFormat="1" x14ac:dyDescent="0.15">
      <c r="A358" s="965"/>
      <c r="B358" s="1376"/>
      <c r="C358" s="967"/>
      <c r="D358" s="967"/>
      <c r="E358" s="967"/>
    </row>
    <row r="359" spans="1:5" s="968" customFormat="1" x14ac:dyDescent="0.15">
      <c r="A359" s="965"/>
      <c r="B359" s="1376"/>
      <c r="C359" s="967"/>
      <c r="D359" s="967"/>
      <c r="E359" s="967"/>
    </row>
    <row r="360" spans="1:5" s="968" customFormat="1" x14ac:dyDescent="0.15">
      <c r="A360" s="965"/>
      <c r="B360" s="1376"/>
      <c r="C360" s="967"/>
      <c r="D360" s="967"/>
      <c r="E360" s="967"/>
    </row>
    <row r="361" spans="1:5" s="968" customFormat="1" x14ac:dyDescent="0.15">
      <c r="A361" s="965"/>
      <c r="B361" s="1376"/>
      <c r="C361" s="967"/>
      <c r="D361" s="967"/>
      <c r="E361" s="967"/>
    </row>
    <row r="362" spans="1:5" s="968" customFormat="1" x14ac:dyDescent="0.15">
      <c r="A362" s="965"/>
      <c r="B362" s="1376"/>
      <c r="C362" s="967"/>
      <c r="D362" s="967"/>
      <c r="E362" s="967"/>
    </row>
    <row r="363" spans="1:5" s="968" customFormat="1" x14ac:dyDescent="0.15">
      <c r="A363" s="965"/>
      <c r="B363" s="1376"/>
      <c r="C363" s="967"/>
      <c r="D363" s="967"/>
      <c r="E363" s="967"/>
    </row>
    <row r="364" spans="1:5" s="968" customFormat="1" x14ac:dyDescent="0.15">
      <c r="A364" s="965"/>
      <c r="B364" s="1376"/>
      <c r="C364" s="967"/>
      <c r="D364" s="967"/>
      <c r="E364" s="967"/>
    </row>
    <row r="365" spans="1:5" s="968" customFormat="1" x14ac:dyDescent="0.15">
      <c r="A365" s="965"/>
      <c r="B365" s="1376"/>
      <c r="C365" s="967"/>
      <c r="D365" s="967"/>
      <c r="E365" s="967"/>
    </row>
    <row r="366" spans="1:5" s="968" customFormat="1" x14ac:dyDescent="0.15">
      <c r="A366" s="965"/>
      <c r="B366" s="1376"/>
      <c r="C366" s="967"/>
      <c r="D366" s="967"/>
      <c r="E366" s="967"/>
    </row>
    <row r="367" spans="1:5" s="968" customFormat="1" x14ac:dyDescent="0.15">
      <c r="A367" s="965"/>
      <c r="B367" s="1376"/>
      <c r="C367" s="967"/>
      <c r="D367" s="967"/>
      <c r="E367" s="967"/>
    </row>
    <row r="368" spans="1:5" s="968" customFormat="1" x14ac:dyDescent="0.15">
      <c r="A368" s="965"/>
      <c r="B368" s="1376"/>
      <c r="C368" s="967"/>
      <c r="D368" s="967"/>
      <c r="E368" s="967"/>
    </row>
    <row r="369" spans="1:5" s="968" customFormat="1" x14ac:dyDescent="0.15">
      <c r="A369" s="965"/>
      <c r="B369" s="1376"/>
      <c r="C369" s="967"/>
      <c r="D369" s="967"/>
      <c r="E369" s="967"/>
    </row>
    <row r="370" spans="1:5" s="968" customFormat="1" x14ac:dyDescent="0.15">
      <c r="A370" s="965"/>
      <c r="B370" s="1376"/>
      <c r="C370" s="967"/>
      <c r="D370" s="967"/>
      <c r="E370" s="967"/>
    </row>
    <row r="371" spans="1:5" s="968" customFormat="1" x14ac:dyDescent="0.15">
      <c r="A371" s="965"/>
      <c r="B371" s="1376"/>
      <c r="C371" s="967"/>
      <c r="D371" s="967"/>
      <c r="E371" s="967"/>
    </row>
    <row r="372" spans="1:5" s="968" customFormat="1" x14ac:dyDescent="0.15">
      <c r="A372" s="965"/>
      <c r="B372" s="1376"/>
      <c r="C372" s="967"/>
      <c r="D372" s="967"/>
      <c r="E372" s="967"/>
    </row>
    <row r="373" spans="1:5" s="968" customFormat="1" x14ac:dyDescent="0.15">
      <c r="A373" s="965"/>
      <c r="B373" s="1376"/>
      <c r="C373" s="967"/>
      <c r="D373" s="967"/>
      <c r="E373" s="967"/>
    </row>
    <row r="374" spans="1:5" s="968" customFormat="1" x14ac:dyDescent="0.15">
      <c r="A374" s="965"/>
      <c r="B374" s="1376"/>
      <c r="C374" s="967"/>
      <c r="D374" s="967"/>
      <c r="E374" s="967"/>
    </row>
    <row r="375" spans="1:5" s="968" customFormat="1" x14ac:dyDescent="0.15">
      <c r="A375" s="965"/>
      <c r="B375" s="1376"/>
      <c r="C375" s="967"/>
      <c r="D375" s="967"/>
      <c r="E375" s="967"/>
    </row>
    <row r="376" spans="1:5" s="968" customFormat="1" x14ac:dyDescent="0.15">
      <c r="A376" s="965"/>
      <c r="B376" s="1376"/>
      <c r="C376" s="967"/>
      <c r="D376" s="967"/>
      <c r="E376" s="967"/>
    </row>
    <row r="377" spans="1:5" s="968" customFormat="1" x14ac:dyDescent="0.15">
      <c r="A377" s="965"/>
      <c r="B377" s="1376"/>
      <c r="C377" s="967"/>
      <c r="D377" s="967"/>
      <c r="E377" s="967"/>
    </row>
    <row r="378" spans="1:5" s="968" customFormat="1" x14ac:dyDescent="0.15">
      <c r="A378" s="965"/>
      <c r="B378" s="1376"/>
      <c r="C378" s="967"/>
      <c r="D378" s="967"/>
      <c r="E378" s="967"/>
    </row>
    <row r="379" spans="1:5" s="968" customFormat="1" x14ac:dyDescent="0.15">
      <c r="A379" s="965"/>
      <c r="B379" s="1376"/>
      <c r="C379" s="967"/>
      <c r="D379" s="967"/>
      <c r="E379" s="967"/>
    </row>
    <row r="380" spans="1:5" s="968" customFormat="1" x14ac:dyDescent="0.15">
      <c r="A380" s="965"/>
      <c r="B380" s="1376"/>
      <c r="C380" s="967"/>
      <c r="D380" s="967"/>
      <c r="E380" s="967"/>
    </row>
    <row r="381" spans="1:5" s="968" customFormat="1" x14ac:dyDescent="0.15">
      <c r="A381" s="965"/>
      <c r="B381" s="1376"/>
      <c r="C381" s="967"/>
      <c r="D381" s="967"/>
      <c r="E381" s="967"/>
    </row>
    <row r="382" spans="1:5" s="968" customFormat="1" x14ac:dyDescent="0.15">
      <c r="A382" s="965"/>
      <c r="B382" s="1376"/>
      <c r="C382" s="967"/>
      <c r="D382" s="967"/>
      <c r="E382" s="967"/>
    </row>
    <row r="383" spans="1:5" s="968" customFormat="1" x14ac:dyDescent="0.15">
      <c r="A383" s="965"/>
      <c r="B383" s="1376"/>
      <c r="C383" s="967"/>
      <c r="D383" s="967"/>
      <c r="E383" s="967"/>
    </row>
    <row r="384" spans="1:5" s="968" customFormat="1" x14ac:dyDescent="0.15">
      <c r="A384" s="965"/>
      <c r="B384" s="1376"/>
      <c r="C384" s="967"/>
      <c r="D384" s="967"/>
      <c r="E384" s="967"/>
    </row>
    <row r="385" spans="1:5" s="968" customFormat="1" x14ac:dyDescent="0.15">
      <c r="A385" s="965"/>
      <c r="B385" s="1376"/>
      <c r="C385" s="967"/>
      <c r="D385" s="967"/>
      <c r="E385" s="967"/>
    </row>
    <row r="386" spans="1:5" s="968" customFormat="1" x14ac:dyDescent="0.15">
      <c r="A386" s="965"/>
      <c r="B386" s="1376"/>
      <c r="C386" s="967"/>
      <c r="D386" s="967"/>
      <c r="E386" s="967"/>
    </row>
    <row r="387" spans="1:5" s="968" customFormat="1" x14ac:dyDescent="0.15">
      <c r="A387" s="965"/>
      <c r="B387" s="1376"/>
      <c r="C387" s="967"/>
      <c r="D387" s="967"/>
      <c r="E387" s="967"/>
    </row>
    <row r="388" spans="1:5" s="968" customFormat="1" x14ac:dyDescent="0.15">
      <c r="A388" s="965"/>
      <c r="B388" s="1376"/>
      <c r="C388" s="967"/>
      <c r="D388" s="967"/>
      <c r="E388" s="967"/>
    </row>
    <row r="389" spans="1:5" s="968" customFormat="1" x14ac:dyDescent="0.15">
      <c r="A389" s="965"/>
      <c r="B389" s="1376"/>
      <c r="C389" s="967"/>
      <c r="D389" s="967"/>
      <c r="E389" s="967"/>
    </row>
    <row r="390" spans="1:5" s="968" customFormat="1" x14ac:dyDescent="0.15">
      <c r="A390" s="965"/>
      <c r="B390" s="1376"/>
      <c r="C390" s="967"/>
      <c r="D390" s="967"/>
      <c r="E390" s="967"/>
    </row>
    <row r="391" spans="1:5" s="968" customFormat="1" x14ac:dyDescent="0.15">
      <c r="A391" s="965"/>
      <c r="B391" s="1376"/>
      <c r="C391" s="967"/>
      <c r="D391" s="967"/>
      <c r="E391" s="967"/>
    </row>
    <row r="392" spans="1:5" s="968" customFormat="1" x14ac:dyDescent="0.15">
      <c r="A392" s="965"/>
      <c r="B392" s="1376"/>
      <c r="C392" s="967"/>
      <c r="D392" s="967"/>
      <c r="E392" s="967"/>
    </row>
    <row r="393" spans="1:5" s="968" customFormat="1" x14ac:dyDescent="0.15">
      <c r="A393" s="965"/>
      <c r="B393" s="1376"/>
      <c r="C393" s="967"/>
      <c r="D393" s="967"/>
      <c r="E393" s="967"/>
    </row>
    <row r="394" spans="1:5" s="968" customFormat="1" x14ac:dyDescent="0.15">
      <c r="A394" s="965"/>
      <c r="B394" s="1376"/>
      <c r="C394" s="967"/>
      <c r="D394" s="967"/>
      <c r="E394" s="967"/>
    </row>
    <row r="395" spans="1:5" s="968" customFormat="1" x14ac:dyDescent="0.15">
      <c r="A395" s="965"/>
      <c r="B395" s="1376"/>
      <c r="C395" s="967"/>
      <c r="D395" s="967"/>
      <c r="E395" s="967"/>
    </row>
    <row r="396" spans="1:5" s="968" customFormat="1" x14ac:dyDescent="0.15">
      <c r="A396" s="965"/>
      <c r="B396" s="1376"/>
      <c r="C396" s="967"/>
      <c r="D396" s="967"/>
      <c r="E396" s="967"/>
    </row>
    <row r="397" spans="1:5" s="968" customFormat="1" x14ac:dyDescent="0.15">
      <c r="A397" s="965"/>
      <c r="B397" s="1376"/>
      <c r="C397" s="967"/>
      <c r="D397" s="967"/>
      <c r="E397" s="967"/>
    </row>
    <row r="398" spans="1:5" s="968" customFormat="1" x14ac:dyDescent="0.15">
      <c r="A398" s="965"/>
      <c r="B398" s="1376"/>
      <c r="C398" s="967"/>
      <c r="D398" s="967"/>
      <c r="E398" s="967"/>
    </row>
    <row r="399" spans="1:5" s="968" customFormat="1" x14ac:dyDescent="0.15">
      <c r="A399" s="965"/>
      <c r="B399" s="1376"/>
      <c r="C399" s="967"/>
      <c r="D399" s="967"/>
      <c r="E399" s="967"/>
    </row>
    <row r="400" spans="1:5" s="968" customFormat="1" x14ac:dyDescent="0.15">
      <c r="A400" s="965"/>
      <c r="B400" s="1376"/>
      <c r="C400" s="967"/>
      <c r="D400" s="967"/>
      <c r="E400" s="967"/>
    </row>
    <row r="401" spans="1:5" s="968" customFormat="1" x14ac:dyDescent="0.15">
      <c r="A401" s="965"/>
      <c r="B401" s="1376"/>
      <c r="C401" s="967"/>
      <c r="D401" s="967"/>
      <c r="E401" s="967"/>
    </row>
    <row r="402" spans="1:5" s="968" customFormat="1" x14ac:dyDescent="0.15">
      <c r="A402" s="965"/>
      <c r="B402" s="1376"/>
      <c r="C402" s="967"/>
      <c r="D402" s="967"/>
      <c r="E402" s="967"/>
    </row>
    <row r="403" spans="1:5" s="968" customFormat="1" x14ac:dyDescent="0.15">
      <c r="A403" s="965"/>
      <c r="B403" s="1376"/>
      <c r="C403" s="967"/>
      <c r="D403" s="967"/>
      <c r="E403" s="967"/>
    </row>
    <row r="404" spans="1:5" s="968" customFormat="1" x14ac:dyDescent="0.15">
      <c r="A404" s="965"/>
      <c r="B404" s="1376"/>
      <c r="C404" s="967"/>
      <c r="D404" s="967"/>
      <c r="E404" s="967"/>
    </row>
    <row r="405" spans="1:5" s="968" customFormat="1" x14ac:dyDescent="0.15">
      <c r="A405" s="965"/>
      <c r="B405" s="1376"/>
      <c r="C405" s="967"/>
      <c r="D405" s="967"/>
      <c r="E405" s="967"/>
    </row>
    <row r="406" spans="1:5" s="968" customFormat="1" x14ac:dyDescent="0.15">
      <c r="A406" s="965"/>
      <c r="B406" s="1376"/>
      <c r="C406" s="967"/>
      <c r="D406" s="967"/>
      <c r="E406" s="967"/>
    </row>
    <row r="407" spans="1:5" s="968" customFormat="1" x14ac:dyDescent="0.15">
      <c r="A407" s="965"/>
      <c r="B407" s="1376"/>
      <c r="C407" s="967"/>
      <c r="D407" s="967"/>
      <c r="E407" s="967"/>
    </row>
    <row r="408" spans="1:5" s="968" customFormat="1" x14ac:dyDescent="0.15">
      <c r="A408" s="965"/>
      <c r="B408" s="1376"/>
      <c r="C408" s="967"/>
      <c r="D408" s="967"/>
      <c r="E408" s="967"/>
    </row>
    <row r="409" spans="1:5" s="968" customFormat="1" x14ac:dyDescent="0.15">
      <c r="A409" s="965"/>
      <c r="B409" s="1376"/>
      <c r="C409" s="967"/>
      <c r="D409" s="967"/>
      <c r="E409" s="967"/>
    </row>
    <row r="410" spans="1:5" s="968" customFormat="1" x14ac:dyDescent="0.15">
      <c r="A410" s="965"/>
      <c r="B410" s="1376"/>
      <c r="C410" s="967"/>
      <c r="D410" s="967"/>
      <c r="E410" s="967"/>
    </row>
    <row r="411" spans="1:5" s="968" customFormat="1" x14ac:dyDescent="0.15">
      <c r="A411" s="965"/>
      <c r="B411" s="1376"/>
      <c r="C411" s="967"/>
      <c r="D411" s="967"/>
      <c r="E411" s="967"/>
    </row>
    <row r="412" spans="1:5" s="968" customFormat="1" x14ac:dyDescent="0.15">
      <c r="A412" s="965"/>
      <c r="B412" s="1376"/>
      <c r="C412" s="967"/>
      <c r="D412" s="967"/>
      <c r="E412" s="967"/>
    </row>
    <row r="413" spans="1:5" s="968" customFormat="1" x14ac:dyDescent="0.15">
      <c r="A413" s="965"/>
      <c r="B413" s="1376"/>
      <c r="C413" s="967"/>
      <c r="D413" s="967"/>
      <c r="E413" s="967"/>
    </row>
    <row r="414" spans="1:5" s="968" customFormat="1" x14ac:dyDescent="0.15">
      <c r="A414" s="965"/>
      <c r="B414" s="1376"/>
      <c r="C414" s="967"/>
      <c r="D414" s="967"/>
      <c r="E414" s="967"/>
    </row>
    <row r="415" spans="1:5" s="968" customFormat="1" x14ac:dyDescent="0.15">
      <c r="A415" s="965"/>
      <c r="B415" s="1376"/>
      <c r="C415" s="967"/>
      <c r="D415" s="967"/>
      <c r="E415" s="967"/>
    </row>
    <row r="416" spans="1:5" s="968" customFormat="1" x14ac:dyDescent="0.15">
      <c r="A416" s="965"/>
      <c r="B416" s="1376"/>
      <c r="C416" s="967"/>
      <c r="D416" s="967"/>
      <c r="E416" s="967"/>
    </row>
    <row r="417" spans="1:5" s="968" customFormat="1" x14ac:dyDescent="0.15">
      <c r="A417" s="965"/>
      <c r="B417" s="1376"/>
      <c r="C417" s="967"/>
      <c r="D417" s="967"/>
      <c r="E417" s="967"/>
    </row>
    <row r="418" spans="1:5" s="968" customFormat="1" x14ac:dyDescent="0.15">
      <c r="A418" s="965"/>
      <c r="B418" s="1376"/>
      <c r="C418" s="967"/>
      <c r="D418" s="967"/>
      <c r="E418" s="967"/>
    </row>
    <row r="419" spans="1:5" s="968" customFormat="1" x14ac:dyDescent="0.15">
      <c r="A419" s="965"/>
      <c r="B419" s="1376"/>
      <c r="C419" s="967"/>
      <c r="D419" s="967"/>
      <c r="E419" s="967"/>
    </row>
    <row r="420" spans="1:5" s="968" customFormat="1" x14ac:dyDescent="0.15">
      <c r="A420" s="965"/>
      <c r="B420" s="1376"/>
      <c r="C420" s="967"/>
      <c r="D420" s="967"/>
      <c r="E420" s="967"/>
    </row>
    <row r="421" spans="1:5" s="968" customFormat="1" x14ac:dyDescent="0.15">
      <c r="A421" s="965"/>
      <c r="B421" s="1376"/>
      <c r="C421" s="967"/>
      <c r="D421" s="967"/>
      <c r="E421" s="967"/>
    </row>
    <row r="422" spans="1:5" s="968" customFormat="1" x14ac:dyDescent="0.15">
      <c r="A422" s="965"/>
      <c r="B422" s="1376"/>
      <c r="C422" s="967"/>
      <c r="D422" s="967"/>
      <c r="E422" s="967"/>
    </row>
    <row r="423" spans="1:5" s="968" customFormat="1" x14ac:dyDescent="0.15">
      <c r="A423" s="965"/>
      <c r="B423" s="1376"/>
      <c r="C423" s="967"/>
      <c r="D423" s="967"/>
      <c r="E423" s="967"/>
    </row>
    <row r="424" spans="1:5" s="968" customFormat="1" x14ac:dyDescent="0.15">
      <c r="A424" s="965"/>
      <c r="B424" s="1376"/>
      <c r="C424" s="967"/>
      <c r="D424" s="967"/>
      <c r="E424" s="967"/>
    </row>
    <row r="425" spans="1:5" s="968" customFormat="1" x14ac:dyDescent="0.15">
      <c r="A425" s="965"/>
      <c r="B425" s="1376"/>
      <c r="C425" s="967"/>
      <c r="D425" s="967"/>
      <c r="E425" s="967"/>
    </row>
    <row r="426" spans="1:5" s="968" customFormat="1" x14ac:dyDescent="0.15">
      <c r="A426" s="965"/>
      <c r="B426" s="1376"/>
      <c r="C426" s="967"/>
      <c r="D426" s="967"/>
      <c r="E426" s="967"/>
    </row>
    <row r="427" spans="1:5" s="968" customFormat="1" x14ac:dyDescent="0.15">
      <c r="A427" s="965"/>
      <c r="B427" s="1376"/>
      <c r="C427" s="967"/>
      <c r="D427" s="967"/>
      <c r="E427" s="967"/>
    </row>
    <row r="428" spans="1:5" s="968" customFormat="1" x14ac:dyDescent="0.15">
      <c r="A428" s="965"/>
      <c r="B428" s="1376"/>
      <c r="C428" s="967"/>
      <c r="D428" s="967"/>
      <c r="E428" s="967"/>
    </row>
    <row r="429" spans="1:5" s="968" customFormat="1" x14ac:dyDescent="0.15">
      <c r="A429" s="965"/>
      <c r="B429" s="1376"/>
      <c r="C429" s="967"/>
      <c r="D429" s="967"/>
      <c r="E429" s="967"/>
    </row>
    <row r="430" spans="1:5" s="968" customFormat="1" x14ac:dyDescent="0.15">
      <c r="A430" s="965"/>
      <c r="B430" s="1376"/>
      <c r="C430" s="967"/>
      <c r="D430" s="967"/>
      <c r="E430" s="967"/>
    </row>
    <row r="431" spans="1:5" s="968" customFormat="1" x14ac:dyDescent="0.15">
      <c r="A431" s="965"/>
      <c r="B431" s="1376"/>
      <c r="C431" s="967"/>
      <c r="D431" s="967"/>
      <c r="E431" s="967"/>
    </row>
    <row r="432" spans="1:5" s="968" customFormat="1" x14ac:dyDescent="0.15">
      <c r="A432" s="965"/>
      <c r="B432" s="1376"/>
      <c r="C432" s="967"/>
      <c r="D432" s="967"/>
      <c r="E432" s="967"/>
    </row>
    <row r="433" spans="1:5" s="968" customFormat="1" x14ac:dyDescent="0.15">
      <c r="A433" s="965"/>
      <c r="B433" s="1376"/>
      <c r="C433" s="967"/>
      <c r="D433" s="967"/>
      <c r="E433" s="967"/>
    </row>
    <row r="434" spans="1:5" s="968" customFormat="1" x14ac:dyDescent="0.15">
      <c r="A434" s="965"/>
      <c r="B434" s="1376"/>
      <c r="C434" s="967"/>
      <c r="D434" s="967"/>
      <c r="E434" s="967"/>
    </row>
    <row r="435" spans="1:5" s="968" customFormat="1" x14ac:dyDescent="0.15">
      <c r="A435" s="965"/>
      <c r="B435" s="1376"/>
      <c r="C435" s="967"/>
      <c r="D435" s="967"/>
      <c r="E435" s="967"/>
    </row>
    <row r="436" spans="1:5" s="968" customFormat="1" x14ac:dyDescent="0.15">
      <c r="A436" s="965"/>
      <c r="B436" s="1376"/>
      <c r="C436" s="967"/>
      <c r="D436" s="967"/>
      <c r="E436" s="967"/>
    </row>
    <row r="437" spans="1:5" s="968" customFormat="1" x14ac:dyDescent="0.15">
      <c r="A437" s="965"/>
      <c r="B437" s="1376"/>
      <c r="C437" s="967"/>
      <c r="D437" s="967"/>
      <c r="E437" s="967"/>
    </row>
    <row r="438" spans="1:5" s="968" customFormat="1" x14ac:dyDescent="0.15">
      <c r="A438" s="965"/>
      <c r="B438" s="1376"/>
      <c r="C438" s="967"/>
      <c r="D438" s="967"/>
      <c r="E438" s="967"/>
    </row>
    <row r="439" spans="1:5" s="968" customFormat="1" x14ac:dyDescent="0.15">
      <c r="A439" s="965"/>
      <c r="B439" s="1376"/>
      <c r="C439" s="967"/>
      <c r="D439" s="967"/>
      <c r="E439" s="967"/>
    </row>
    <row r="440" spans="1:5" s="968" customFormat="1" x14ac:dyDescent="0.15">
      <c r="A440" s="965"/>
      <c r="B440" s="1376"/>
      <c r="C440" s="967"/>
      <c r="D440" s="967"/>
      <c r="E440" s="967"/>
    </row>
    <row r="441" spans="1:5" s="968" customFormat="1" x14ac:dyDescent="0.15">
      <c r="A441" s="965"/>
      <c r="B441" s="1376"/>
      <c r="C441" s="967"/>
      <c r="D441" s="967"/>
      <c r="E441" s="967"/>
    </row>
    <row r="442" spans="1:5" s="968" customFormat="1" x14ac:dyDescent="0.15">
      <c r="A442" s="965"/>
      <c r="B442" s="1376"/>
      <c r="C442" s="967"/>
      <c r="D442" s="967"/>
      <c r="E442" s="967"/>
    </row>
    <row r="443" spans="1:5" s="968" customFormat="1" x14ac:dyDescent="0.15">
      <c r="A443" s="965"/>
      <c r="B443" s="1376"/>
      <c r="C443" s="967"/>
      <c r="D443" s="967"/>
      <c r="E443" s="967"/>
    </row>
    <row r="444" spans="1:5" s="968" customFormat="1" x14ac:dyDescent="0.15">
      <c r="A444" s="965"/>
      <c r="B444" s="1376"/>
      <c r="C444" s="967"/>
      <c r="D444" s="967"/>
      <c r="E444" s="967"/>
    </row>
    <row r="445" spans="1:5" s="968" customFormat="1" x14ac:dyDescent="0.15">
      <c r="A445" s="965"/>
      <c r="B445" s="1376"/>
      <c r="C445" s="967"/>
      <c r="D445" s="967"/>
      <c r="E445" s="967"/>
    </row>
    <row r="446" spans="1:5" s="968" customFormat="1" x14ac:dyDescent="0.15">
      <c r="A446" s="965"/>
      <c r="B446" s="1376"/>
      <c r="C446" s="967"/>
      <c r="D446" s="967"/>
      <c r="E446" s="967"/>
    </row>
    <row r="447" spans="1:5" s="968" customFormat="1" x14ac:dyDescent="0.15">
      <c r="A447" s="965"/>
      <c r="B447" s="1376"/>
      <c r="C447" s="967"/>
      <c r="D447" s="967"/>
      <c r="E447" s="967"/>
    </row>
    <row r="448" spans="1:5" s="968" customFormat="1" x14ac:dyDescent="0.15">
      <c r="A448" s="965"/>
      <c r="B448" s="1376"/>
      <c r="C448" s="967"/>
      <c r="D448" s="967"/>
      <c r="E448" s="967"/>
    </row>
    <row r="449" spans="1:5" s="968" customFormat="1" x14ac:dyDescent="0.15">
      <c r="A449" s="965"/>
      <c r="B449" s="1376"/>
      <c r="C449" s="967"/>
      <c r="D449" s="967"/>
      <c r="E449" s="967"/>
    </row>
    <row r="450" spans="1:5" s="968" customFormat="1" x14ac:dyDescent="0.15">
      <c r="A450" s="965"/>
      <c r="B450" s="1376"/>
      <c r="C450" s="967"/>
      <c r="D450" s="967"/>
      <c r="E450" s="967"/>
    </row>
    <row r="451" spans="1:5" s="968" customFormat="1" x14ac:dyDescent="0.15">
      <c r="A451" s="965"/>
      <c r="B451" s="1376"/>
      <c r="C451" s="967"/>
      <c r="D451" s="967"/>
      <c r="E451" s="967"/>
    </row>
    <row r="452" spans="1:5" s="968" customFormat="1" x14ac:dyDescent="0.15">
      <c r="A452" s="965"/>
      <c r="B452" s="1376"/>
      <c r="C452" s="967"/>
      <c r="D452" s="967"/>
      <c r="E452" s="967"/>
    </row>
    <row r="453" spans="1:5" s="968" customFormat="1" x14ac:dyDescent="0.15">
      <c r="A453" s="965"/>
      <c r="B453" s="1376"/>
      <c r="C453" s="967"/>
      <c r="D453" s="967"/>
      <c r="E453" s="967"/>
    </row>
    <row r="454" spans="1:5" s="968" customFormat="1" x14ac:dyDescent="0.15">
      <c r="A454" s="965"/>
      <c r="B454" s="1376"/>
      <c r="C454" s="967"/>
      <c r="D454" s="967"/>
      <c r="E454" s="967"/>
    </row>
    <row r="455" spans="1:5" s="968" customFormat="1" x14ac:dyDescent="0.15">
      <c r="A455" s="965"/>
      <c r="B455" s="1376"/>
      <c r="C455" s="967"/>
      <c r="D455" s="967"/>
      <c r="E455" s="967"/>
    </row>
    <row r="456" spans="1:5" s="968" customFormat="1" x14ac:dyDescent="0.15">
      <c r="A456" s="965"/>
      <c r="B456" s="1376"/>
      <c r="C456" s="967"/>
      <c r="D456" s="967"/>
      <c r="E456" s="967"/>
    </row>
    <row r="457" spans="1:5" s="968" customFormat="1" x14ac:dyDescent="0.15">
      <c r="A457" s="965"/>
      <c r="B457" s="1376"/>
      <c r="C457" s="967"/>
      <c r="D457" s="967"/>
      <c r="E457" s="967"/>
    </row>
    <row r="458" spans="1:5" s="968" customFormat="1" x14ac:dyDescent="0.15">
      <c r="A458" s="965"/>
      <c r="B458" s="1376"/>
      <c r="C458" s="967"/>
      <c r="D458" s="967"/>
      <c r="E458" s="967"/>
    </row>
    <row r="459" spans="1:5" s="968" customFormat="1" x14ac:dyDescent="0.15">
      <c r="A459" s="965"/>
      <c r="B459" s="1376"/>
      <c r="C459" s="967"/>
      <c r="D459" s="967"/>
      <c r="E459" s="967"/>
    </row>
    <row r="460" spans="1:5" s="968" customFormat="1" x14ac:dyDescent="0.15">
      <c r="A460" s="965"/>
      <c r="B460" s="1376"/>
      <c r="C460" s="967"/>
      <c r="D460" s="967"/>
      <c r="E460" s="967"/>
    </row>
    <row r="461" spans="1:5" s="968" customFormat="1" x14ac:dyDescent="0.15">
      <c r="A461" s="965"/>
      <c r="B461" s="1376"/>
      <c r="C461" s="967"/>
      <c r="D461" s="967"/>
      <c r="E461" s="967"/>
    </row>
    <row r="462" spans="1:5" s="968" customFormat="1" x14ac:dyDescent="0.15">
      <c r="A462" s="965"/>
      <c r="B462" s="1376"/>
      <c r="C462" s="967"/>
      <c r="D462" s="967"/>
      <c r="E462" s="967"/>
    </row>
    <row r="463" spans="1:5" s="968" customFormat="1" x14ac:dyDescent="0.15">
      <c r="A463" s="965"/>
      <c r="B463" s="1376"/>
      <c r="C463" s="967"/>
      <c r="D463" s="967"/>
      <c r="E463" s="967"/>
    </row>
    <row r="464" spans="1:5" s="968" customFormat="1" x14ac:dyDescent="0.15">
      <c r="A464" s="965"/>
      <c r="B464" s="1376"/>
      <c r="C464" s="967"/>
      <c r="D464" s="967"/>
      <c r="E464" s="967"/>
    </row>
    <row r="465" spans="1:5" s="968" customFormat="1" x14ac:dyDescent="0.15">
      <c r="A465" s="965"/>
      <c r="B465" s="1376"/>
      <c r="C465" s="967"/>
      <c r="D465" s="967"/>
      <c r="E465" s="967"/>
    </row>
    <row r="466" spans="1:5" s="968" customFormat="1" x14ac:dyDescent="0.15">
      <c r="A466" s="965"/>
      <c r="B466" s="1376"/>
      <c r="C466" s="967"/>
      <c r="D466" s="967"/>
      <c r="E466" s="967"/>
    </row>
    <row r="467" spans="1:5" s="968" customFormat="1" x14ac:dyDescent="0.15">
      <c r="A467" s="965"/>
      <c r="B467" s="1376"/>
      <c r="C467" s="967"/>
      <c r="D467" s="967"/>
      <c r="E467" s="967"/>
    </row>
    <row r="468" spans="1:5" s="968" customFormat="1" x14ac:dyDescent="0.15">
      <c r="A468" s="965"/>
      <c r="B468" s="1376"/>
      <c r="C468" s="967"/>
      <c r="D468" s="967"/>
      <c r="E468" s="967"/>
    </row>
    <row r="469" spans="1:5" s="968" customFormat="1" x14ac:dyDescent="0.15">
      <c r="A469" s="965"/>
      <c r="B469" s="1376"/>
      <c r="C469" s="967"/>
      <c r="D469" s="967"/>
      <c r="E469" s="967"/>
    </row>
    <row r="470" spans="1:5" s="968" customFormat="1" x14ac:dyDescent="0.15">
      <c r="A470" s="965"/>
      <c r="B470" s="1376"/>
      <c r="C470" s="967"/>
      <c r="D470" s="967"/>
      <c r="E470" s="967"/>
    </row>
    <row r="471" spans="1:5" s="968" customFormat="1" x14ac:dyDescent="0.15">
      <c r="A471" s="965"/>
      <c r="B471" s="1376"/>
      <c r="C471" s="967"/>
      <c r="D471" s="967"/>
      <c r="E471" s="967"/>
    </row>
    <row r="472" spans="1:5" s="968" customFormat="1" x14ac:dyDescent="0.15">
      <c r="A472" s="965"/>
      <c r="B472" s="1376"/>
      <c r="C472" s="967"/>
      <c r="D472" s="967"/>
      <c r="E472" s="967"/>
    </row>
    <row r="473" spans="1:5" s="968" customFormat="1" x14ac:dyDescent="0.15">
      <c r="A473" s="965"/>
      <c r="B473" s="1376"/>
      <c r="C473" s="967"/>
      <c r="D473" s="967"/>
      <c r="E473" s="967"/>
    </row>
    <row r="474" spans="1:5" s="968" customFormat="1" x14ac:dyDescent="0.15">
      <c r="A474" s="965"/>
      <c r="B474" s="1376"/>
      <c r="C474" s="967"/>
      <c r="D474" s="967"/>
      <c r="E474" s="967"/>
    </row>
    <row r="475" spans="1:5" s="968" customFormat="1" x14ac:dyDescent="0.15">
      <c r="A475" s="965"/>
      <c r="B475" s="1376"/>
      <c r="C475" s="967"/>
      <c r="D475" s="967"/>
      <c r="E475" s="967"/>
    </row>
    <row r="476" spans="1:5" s="968" customFormat="1" x14ac:dyDescent="0.15">
      <c r="A476" s="965"/>
      <c r="B476" s="1376"/>
      <c r="C476" s="967"/>
      <c r="D476" s="967"/>
      <c r="E476" s="967"/>
    </row>
    <row r="477" spans="1:5" s="968" customFormat="1" x14ac:dyDescent="0.15">
      <c r="A477" s="965"/>
      <c r="B477" s="1376"/>
      <c r="C477" s="967"/>
      <c r="D477" s="967"/>
      <c r="E477" s="967"/>
    </row>
    <row r="478" spans="1:5" s="968" customFormat="1" x14ac:dyDescent="0.15">
      <c r="A478" s="965"/>
      <c r="B478" s="1376"/>
      <c r="C478" s="967"/>
      <c r="D478" s="967"/>
      <c r="E478" s="967"/>
    </row>
    <row r="479" spans="1:5" s="968" customFormat="1" x14ac:dyDescent="0.15">
      <c r="A479" s="965"/>
      <c r="B479" s="1376"/>
      <c r="C479" s="967"/>
      <c r="D479" s="967"/>
      <c r="E479" s="967"/>
    </row>
    <row r="480" spans="1:5" s="968" customFormat="1" x14ac:dyDescent="0.15">
      <c r="A480" s="965"/>
      <c r="B480" s="1376"/>
      <c r="C480" s="967"/>
      <c r="D480" s="967"/>
      <c r="E480" s="967"/>
    </row>
    <row r="481" spans="1:5" s="968" customFormat="1" x14ac:dyDescent="0.15">
      <c r="A481" s="965"/>
      <c r="B481" s="1376"/>
      <c r="C481" s="967"/>
      <c r="D481" s="967"/>
      <c r="E481" s="967"/>
    </row>
    <row r="482" spans="1:5" s="968" customFormat="1" x14ac:dyDescent="0.15">
      <c r="A482" s="965"/>
      <c r="B482" s="1376"/>
      <c r="C482" s="967"/>
      <c r="D482" s="967"/>
      <c r="E482" s="967"/>
    </row>
    <row r="483" spans="1:5" s="968" customFormat="1" x14ac:dyDescent="0.15">
      <c r="A483" s="965"/>
      <c r="B483" s="1376"/>
      <c r="C483" s="967"/>
      <c r="D483" s="967"/>
      <c r="E483" s="967"/>
    </row>
    <row r="484" spans="1:5" s="968" customFormat="1" x14ac:dyDescent="0.15">
      <c r="A484" s="965"/>
      <c r="B484" s="1376"/>
      <c r="C484" s="967"/>
      <c r="D484" s="967"/>
      <c r="E484" s="967"/>
    </row>
    <row r="485" spans="1:5" s="968" customFormat="1" x14ac:dyDescent="0.15">
      <c r="A485" s="965"/>
      <c r="B485" s="1376"/>
      <c r="C485" s="967"/>
      <c r="D485" s="967"/>
      <c r="E485" s="967"/>
    </row>
    <row r="486" spans="1:5" s="968" customFormat="1" x14ac:dyDescent="0.15">
      <c r="A486" s="965"/>
      <c r="B486" s="1376"/>
      <c r="C486" s="967"/>
      <c r="D486" s="967"/>
      <c r="E486" s="967"/>
    </row>
    <row r="487" spans="1:5" s="968" customFormat="1" x14ac:dyDescent="0.15">
      <c r="A487" s="965"/>
      <c r="B487" s="1376"/>
      <c r="C487" s="967"/>
      <c r="D487" s="967"/>
      <c r="E487" s="967"/>
    </row>
    <row r="488" spans="1:5" s="968" customFormat="1" x14ac:dyDescent="0.15">
      <c r="A488" s="965"/>
      <c r="B488" s="1376"/>
      <c r="C488" s="967"/>
      <c r="D488" s="967"/>
      <c r="E488" s="967"/>
    </row>
    <row r="489" spans="1:5" s="968" customFormat="1" x14ac:dyDescent="0.15">
      <c r="A489" s="965"/>
      <c r="B489" s="1376"/>
      <c r="C489" s="967"/>
      <c r="D489" s="967"/>
      <c r="E489" s="967"/>
    </row>
    <row r="490" spans="1:5" s="968" customFormat="1" x14ac:dyDescent="0.15">
      <c r="A490" s="965"/>
      <c r="B490" s="1376"/>
      <c r="C490" s="967"/>
      <c r="D490" s="967"/>
      <c r="E490" s="967"/>
    </row>
    <row r="491" spans="1:5" s="968" customFormat="1" x14ac:dyDescent="0.15">
      <c r="A491" s="965"/>
      <c r="B491" s="1376"/>
      <c r="C491" s="967"/>
      <c r="D491" s="967"/>
      <c r="E491" s="967"/>
    </row>
    <row r="492" spans="1:5" s="968" customFormat="1" x14ac:dyDescent="0.15">
      <c r="A492" s="965"/>
      <c r="B492" s="1376"/>
      <c r="C492" s="967"/>
      <c r="D492" s="967"/>
      <c r="E492" s="967"/>
    </row>
    <row r="493" spans="1:5" s="968" customFormat="1" x14ac:dyDescent="0.15">
      <c r="A493" s="965"/>
      <c r="B493" s="1376"/>
      <c r="C493" s="967"/>
      <c r="D493" s="967"/>
      <c r="E493" s="967"/>
    </row>
    <row r="494" spans="1:5" s="968" customFormat="1" x14ac:dyDescent="0.15">
      <c r="A494" s="965"/>
      <c r="B494" s="1376"/>
      <c r="C494" s="967"/>
      <c r="D494" s="967"/>
      <c r="E494" s="967"/>
    </row>
    <row r="495" spans="1:5" s="968" customFormat="1" x14ac:dyDescent="0.15">
      <c r="A495" s="965"/>
      <c r="B495" s="1376"/>
      <c r="C495" s="967"/>
      <c r="D495" s="967"/>
      <c r="E495" s="967"/>
    </row>
    <row r="496" spans="1:5" s="968" customFormat="1" x14ac:dyDescent="0.15">
      <c r="A496" s="965"/>
      <c r="B496" s="1376"/>
      <c r="C496" s="967"/>
      <c r="D496" s="967"/>
      <c r="E496" s="967"/>
    </row>
    <row r="497" spans="1:5" s="968" customFormat="1" x14ac:dyDescent="0.15">
      <c r="A497" s="965"/>
      <c r="B497" s="1376"/>
      <c r="C497" s="967"/>
      <c r="D497" s="967"/>
      <c r="E497" s="967"/>
    </row>
    <row r="498" spans="1:5" s="968" customFormat="1" x14ac:dyDescent="0.15">
      <c r="A498" s="965"/>
      <c r="B498" s="1376"/>
      <c r="C498" s="967"/>
      <c r="D498" s="967"/>
      <c r="E498" s="967"/>
    </row>
    <row r="499" spans="1:5" s="968" customFormat="1" x14ac:dyDescent="0.15">
      <c r="A499" s="965"/>
      <c r="B499" s="1376"/>
      <c r="C499" s="967"/>
      <c r="D499" s="967"/>
      <c r="E499" s="967"/>
    </row>
    <row r="500" spans="1:5" s="968" customFormat="1" x14ac:dyDescent="0.15">
      <c r="A500" s="965"/>
      <c r="B500" s="1376"/>
      <c r="C500" s="967"/>
      <c r="D500" s="967"/>
      <c r="E500" s="967"/>
    </row>
    <row r="501" spans="1:5" s="968" customFormat="1" x14ac:dyDescent="0.15">
      <c r="A501" s="965"/>
      <c r="B501" s="1376"/>
      <c r="C501" s="967"/>
      <c r="D501" s="967"/>
      <c r="E501" s="967"/>
    </row>
    <row r="502" spans="1:5" s="968" customFormat="1" x14ac:dyDescent="0.15">
      <c r="A502" s="965"/>
      <c r="B502" s="1376"/>
      <c r="C502" s="967"/>
      <c r="D502" s="967"/>
      <c r="E502" s="967"/>
    </row>
    <row r="503" spans="1:5" s="968" customFormat="1" x14ac:dyDescent="0.15">
      <c r="A503" s="965"/>
      <c r="B503" s="1376"/>
      <c r="C503" s="967"/>
      <c r="D503" s="967"/>
      <c r="E503" s="967"/>
    </row>
    <row r="504" spans="1:5" s="968" customFormat="1" x14ac:dyDescent="0.15">
      <c r="A504" s="965"/>
      <c r="B504" s="1376"/>
      <c r="C504" s="967"/>
      <c r="D504" s="967"/>
      <c r="E504" s="967"/>
    </row>
    <row r="505" spans="1:5" s="968" customFormat="1" x14ac:dyDescent="0.15">
      <c r="A505" s="965"/>
      <c r="B505" s="1376"/>
      <c r="C505" s="967"/>
      <c r="D505" s="967"/>
      <c r="E505" s="967"/>
    </row>
    <row r="506" spans="1:5" s="968" customFormat="1" x14ac:dyDescent="0.15">
      <c r="A506" s="965"/>
      <c r="B506" s="1376"/>
      <c r="C506" s="967"/>
      <c r="D506" s="967"/>
      <c r="E506" s="967"/>
    </row>
    <row r="507" spans="1:5" s="968" customFormat="1" x14ac:dyDescent="0.15">
      <c r="A507" s="965"/>
      <c r="B507" s="1376"/>
      <c r="C507" s="967"/>
      <c r="D507" s="967"/>
      <c r="E507" s="967"/>
    </row>
    <row r="508" spans="1:5" s="968" customFormat="1" x14ac:dyDescent="0.15">
      <c r="A508" s="965"/>
      <c r="B508" s="1376"/>
      <c r="C508" s="967"/>
      <c r="D508" s="967"/>
      <c r="E508" s="967"/>
    </row>
    <row r="509" spans="1:5" s="968" customFormat="1" x14ac:dyDescent="0.15">
      <c r="A509" s="965"/>
      <c r="B509" s="1376"/>
      <c r="C509" s="967"/>
      <c r="D509" s="967"/>
      <c r="E509" s="967"/>
    </row>
    <row r="510" spans="1:5" s="968" customFormat="1" x14ac:dyDescent="0.15">
      <c r="A510" s="965"/>
      <c r="B510" s="1376"/>
      <c r="C510" s="967"/>
      <c r="D510" s="967"/>
      <c r="E510" s="967"/>
    </row>
    <row r="511" spans="1:5" s="968" customFormat="1" x14ac:dyDescent="0.15">
      <c r="A511" s="965"/>
      <c r="B511" s="1376"/>
      <c r="C511" s="967"/>
      <c r="D511" s="967"/>
      <c r="E511" s="967"/>
    </row>
    <row r="512" spans="1:5" s="968" customFormat="1" x14ac:dyDescent="0.15">
      <c r="A512" s="965"/>
      <c r="B512" s="1376"/>
      <c r="C512" s="967"/>
      <c r="D512" s="967"/>
      <c r="E512" s="967"/>
    </row>
    <row r="513" spans="1:5" s="968" customFormat="1" x14ac:dyDescent="0.15">
      <c r="A513" s="965"/>
      <c r="B513" s="1376"/>
      <c r="C513" s="967"/>
      <c r="D513" s="967"/>
      <c r="E513" s="967"/>
    </row>
    <row r="514" spans="1:5" s="968" customFormat="1" x14ac:dyDescent="0.15">
      <c r="A514" s="965"/>
      <c r="B514" s="1376"/>
      <c r="C514" s="967"/>
      <c r="D514" s="967"/>
      <c r="E514" s="967"/>
    </row>
    <row r="515" spans="1:5" s="968" customFormat="1" x14ac:dyDescent="0.15">
      <c r="A515" s="965"/>
      <c r="B515" s="1376"/>
      <c r="C515" s="967"/>
      <c r="D515" s="967"/>
      <c r="E515" s="967"/>
    </row>
    <row r="516" spans="1:5" s="968" customFormat="1" x14ac:dyDescent="0.15">
      <c r="A516" s="965"/>
      <c r="B516" s="1376"/>
      <c r="C516" s="967"/>
      <c r="D516" s="967"/>
      <c r="E516" s="967"/>
    </row>
    <row r="517" spans="1:5" s="968" customFormat="1" x14ac:dyDescent="0.15">
      <c r="A517" s="965"/>
      <c r="B517" s="1376"/>
      <c r="C517" s="967"/>
      <c r="D517" s="967"/>
      <c r="E517" s="967"/>
    </row>
    <row r="518" spans="1:5" s="968" customFormat="1" x14ac:dyDescent="0.15">
      <c r="A518" s="965"/>
      <c r="B518" s="1376"/>
      <c r="C518" s="967"/>
      <c r="D518" s="967"/>
      <c r="E518" s="967"/>
    </row>
    <row r="519" spans="1:5" s="968" customFormat="1" x14ac:dyDescent="0.15">
      <c r="A519" s="965"/>
      <c r="B519" s="1376"/>
      <c r="C519" s="967"/>
      <c r="D519" s="967"/>
      <c r="E519" s="967"/>
    </row>
    <row r="520" spans="1:5" s="968" customFormat="1" x14ac:dyDescent="0.15">
      <c r="A520" s="965"/>
      <c r="B520" s="1376"/>
      <c r="C520" s="967"/>
      <c r="D520" s="967"/>
      <c r="E520" s="967"/>
    </row>
    <row r="521" spans="1:5" s="968" customFormat="1" x14ac:dyDescent="0.15">
      <c r="A521" s="965"/>
      <c r="B521" s="1376"/>
      <c r="C521" s="967"/>
      <c r="D521" s="967"/>
      <c r="E521" s="967"/>
    </row>
    <row r="522" spans="1:5" s="968" customFormat="1" x14ac:dyDescent="0.15">
      <c r="A522" s="965"/>
      <c r="B522" s="1376"/>
      <c r="C522" s="967"/>
      <c r="D522" s="967"/>
      <c r="E522" s="967"/>
    </row>
    <row r="523" spans="1:5" s="968" customFormat="1" x14ac:dyDescent="0.15">
      <c r="A523" s="965"/>
      <c r="B523" s="1376"/>
      <c r="C523" s="967"/>
      <c r="D523" s="967"/>
      <c r="E523" s="967"/>
    </row>
    <row r="524" spans="1:5" s="968" customFormat="1" x14ac:dyDescent="0.15">
      <c r="A524" s="965"/>
      <c r="B524" s="1376"/>
      <c r="C524" s="967"/>
      <c r="D524" s="967"/>
      <c r="E524" s="967"/>
    </row>
    <row r="525" spans="1:5" s="968" customFormat="1" x14ac:dyDescent="0.15">
      <c r="A525" s="965"/>
      <c r="B525" s="1376"/>
      <c r="C525" s="967"/>
      <c r="D525" s="967"/>
      <c r="E525" s="967"/>
    </row>
    <row r="526" spans="1:5" s="968" customFormat="1" x14ac:dyDescent="0.15">
      <c r="A526" s="965"/>
      <c r="B526" s="1376"/>
      <c r="C526" s="967"/>
      <c r="D526" s="967"/>
      <c r="E526" s="967"/>
    </row>
    <row r="527" spans="1:5" s="968" customFormat="1" x14ac:dyDescent="0.15">
      <c r="A527" s="965"/>
      <c r="B527" s="1376"/>
      <c r="C527" s="967"/>
      <c r="D527" s="967"/>
      <c r="E527" s="967"/>
    </row>
    <row r="528" spans="1:5" s="968" customFormat="1" x14ac:dyDescent="0.15">
      <c r="A528" s="965"/>
      <c r="B528" s="1376"/>
      <c r="C528" s="967"/>
      <c r="D528" s="967"/>
      <c r="E528" s="967"/>
    </row>
    <row r="529" spans="1:5" s="968" customFormat="1" x14ac:dyDescent="0.15">
      <c r="A529" s="965"/>
      <c r="B529" s="1376"/>
      <c r="C529" s="967"/>
      <c r="D529" s="967"/>
      <c r="E529" s="967"/>
    </row>
    <row r="530" spans="1:5" s="968" customFormat="1" x14ac:dyDescent="0.15">
      <c r="A530" s="965"/>
      <c r="B530" s="1376"/>
      <c r="C530" s="967"/>
      <c r="D530" s="967"/>
      <c r="E530" s="967"/>
    </row>
    <row r="531" spans="1:5" s="968" customFormat="1" x14ac:dyDescent="0.15">
      <c r="A531" s="965"/>
      <c r="B531" s="1376"/>
      <c r="C531" s="967"/>
      <c r="D531" s="967"/>
      <c r="E531" s="967"/>
    </row>
    <row r="532" spans="1:5" s="968" customFormat="1" x14ac:dyDescent="0.15">
      <c r="A532" s="965"/>
      <c r="B532" s="1376"/>
      <c r="C532" s="967"/>
      <c r="D532" s="967"/>
      <c r="E532" s="967"/>
    </row>
    <row r="533" spans="1:5" s="968" customFormat="1" x14ac:dyDescent="0.15">
      <c r="A533" s="965"/>
      <c r="B533" s="1376"/>
      <c r="C533" s="967"/>
      <c r="D533" s="967"/>
      <c r="E533" s="967"/>
    </row>
    <row r="534" spans="1:5" s="968" customFormat="1" x14ac:dyDescent="0.15">
      <c r="A534" s="965"/>
      <c r="B534" s="1376"/>
      <c r="C534" s="967"/>
      <c r="D534" s="967"/>
      <c r="E534" s="967"/>
    </row>
    <row r="535" spans="1:5" s="968" customFormat="1" x14ac:dyDescent="0.15">
      <c r="A535" s="965"/>
      <c r="B535" s="1376"/>
      <c r="C535" s="967"/>
      <c r="D535" s="967"/>
      <c r="E535" s="967"/>
    </row>
    <row r="536" spans="1:5" s="968" customFormat="1" x14ac:dyDescent="0.15">
      <c r="A536" s="965"/>
      <c r="B536" s="1376"/>
      <c r="C536" s="967"/>
      <c r="D536" s="967"/>
      <c r="E536" s="967"/>
    </row>
    <row r="537" spans="1:5" s="968" customFormat="1" x14ac:dyDescent="0.15">
      <c r="A537" s="965"/>
      <c r="B537" s="1376"/>
      <c r="C537" s="967"/>
      <c r="D537" s="967"/>
      <c r="E537" s="967"/>
    </row>
    <row r="538" spans="1:5" s="968" customFormat="1" x14ac:dyDescent="0.15">
      <c r="A538" s="965"/>
      <c r="B538" s="1376"/>
      <c r="C538" s="967"/>
      <c r="D538" s="967"/>
      <c r="E538" s="967"/>
    </row>
    <row r="539" spans="1:5" s="968" customFormat="1" x14ac:dyDescent="0.15">
      <c r="A539" s="965"/>
      <c r="B539" s="1376"/>
      <c r="C539" s="967"/>
      <c r="D539" s="967"/>
      <c r="E539" s="967"/>
    </row>
    <row r="540" spans="1:5" s="968" customFormat="1" x14ac:dyDescent="0.15">
      <c r="A540" s="965"/>
      <c r="B540" s="1376"/>
      <c r="C540" s="967"/>
      <c r="D540" s="967"/>
      <c r="E540" s="967"/>
    </row>
    <row r="541" spans="1:5" s="968" customFormat="1" x14ac:dyDescent="0.15">
      <c r="A541" s="965"/>
      <c r="B541" s="1376"/>
      <c r="C541" s="967"/>
      <c r="D541" s="967"/>
      <c r="E541" s="967"/>
    </row>
    <row r="542" spans="1:5" s="968" customFormat="1" x14ac:dyDescent="0.15">
      <c r="A542" s="965"/>
      <c r="B542" s="1376"/>
      <c r="C542" s="967"/>
      <c r="D542" s="967"/>
      <c r="E542" s="967"/>
    </row>
    <row r="543" spans="1:5" s="968" customFormat="1" x14ac:dyDescent="0.15">
      <c r="A543" s="965"/>
      <c r="B543" s="1376"/>
      <c r="C543" s="967"/>
      <c r="D543" s="967"/>
      <c r="E543" s="967"/>
    </row>
    <row r="544" spans="1:5" s="968" customFormat="1" x14ac:dyDescent="0.15">
      <c r="A544" s="965"/>
      <c r="B544" s="1376"/>
      <c r="C544" s="967"/>
      <c r="D544" s="967"/>
      <c r="E544" s="967"/>
    </row>
    <row r="545" spans="1:5" s="968" customFormat="1" x14ac:dyDescent="0.15">
      <c r="A545" s="965"/>
      <c r="B545" s="1376"/>
      <c r="C545" s="967"/>
      <c r="D545" s="967"/>
      <c r="E545" s="967"/>
    </row>
    <row r="546" spans="1:5" s="968" customFormat="1" x14ac:dyDescent="0.15">
      <c r="A546" s="965"/>
      <c r="B546" s="1376"/>
      <c r="C546" s="967"/>
      <c r="D546" s="967"/>
      <c r="E546" s="967"/>
    </row>
    <row r="547" spans="1:5" s="968" customFormat="1" x14ac:dyDescent="0.15">
      <c r="A547" s="965"/>
      <c r="B547" s="1376"/>
      <c r="C547" s="967"/>
      <c r="D547" s="967"/>
      <c r="E547" s="967"/>
    </row>
    <row r="548" spans="1:5" s="968" customFormat="1" x14ac:dyDescent="0.15">
      <c r="A548" s="965"/>
      <c r="B548" s="1376"/>
      <c r="C548" s="967"/>
      <c r="D548" s="967"/>
      <c r="E548" s="967"/>
    </row>
    <row r="549" spans="1:5" s="968" customFormat="1" x14ac:dyDescent="0.15">
      <c r="A549" s="965"/>
      <c r="B549" s="1376"/>
      <c r="C549" s="967"/>
      <c r="D549" s="967"/>
      <c r="E549" s="967"/>
    </row>
    <row r="550" spans="1:5" s="968" customFormat="1" x14ac:dyDescent="0.15">
      <c r="A550" s="965"/>
      <c r="B550" s="1376"/>
      <c r="C550" s="967"/>
      <c r="D550" s="967"/>
      <c r="E550" s="967"/>
    </row>
    <row r="551" spans="1:5" s="968" customFormat="1" x14ac:dyDescent="0.15">
      <c r="A551" s="965"/>
      <c r="B551" s="1376"/>
      <c r="C551" s="967"/>
      <c r="D551" s="967"/>
      <c r="E551" s="967"/>
    </row>
    <row r="552" spans="1:5" s="968" customFormat="1" x14ac:dyDescent="0.15">
      <c r="A552" s="965"/>
      <c r="B552" s="1376"/>
      <c r="C552" s="967"/>
      <c r="D552" s="967"/>
      <c r="E552" s="967"/>
    </row>
    <row r="553" spans="1:5" s="968" customFormat="1" x14ac:dyDescent="0.15">
      <c r="A553" s="965"/>
      <c r="B553" s="1376"/>
      <c r="C553" s="967"/>
      <c r="D553" s="967"/>
      <c r="E553" s="967"/>
    </row>
    <row r="554" spans="1:5" s="968" customFormat="1" x14ac:dyDescent="0.15">
      <c r="A554" s="965"/>
      <c r="B554" s="1376"/>
      <c r="C554" s="967"/>
      <c r="D554" s="967"/>
      <c r="E554" s="967"/>
    </row>
    <row r="555" spans="1:5" s="968" customFormat="1" x14ac:dyDescent="0.15">
      <c r="A555" s="965"/>
      <c r="B555" s="1376"/>
      <c r="C555" s="967"/>
      <c r="D555" s="967"/>
      <c r="E555" s="967"/>
    </row>
    <row r="556" spans="1:5" s="968" customFormat="1" x14ac:dyDescent="0.15">
      <c r="A556" s="965"/>
      <c r="B556" s="1376"/>
      <c r="C556" s="967"/>
      <c r="D556" s="967"/>
      <c r="E556" s="967"/>
    </row>
    <row r="557" spans="1:5" s="968" customFormat="1" x14ac:dyDescent="0.15">
      <c r="A557" s="965"/>
      <c r="B557" s="1376"/>
      <c r="C557" s="967"/>
      <c r="D557" s="967"/>
      <c r="E557" s="967"/>
    </row>
    <row r="558" spans="1:5" s="968" customFormat="1" x14ac:dyDescent="0.15">
      <c r="A558" s="965"/>
      <c r="B558" s="1376"/>
      <c r="C558" s="967"/>
      <c r="D558" s="967"/>
      <c r="E558" s="967"/>
    </row>
    <row r="559" spans="1:5" s="968" customFormat="1" x14ac:dyDescent="0.15">
      <c r="A559" s="965"/>
      <c r="B559" s="1376"/>
      <c r="C559" s="967"/>
      <c r="D559" s="967"/>
      <c r="E559" s="967"/>
    </row>
    <row r="560" spans="1:5" s="968" customFormat="1" x14ac:dyDescent="0.15">
      <c r="A560" s="965"/>
      <c r="B560" s="1376"/>
      <c r="C560" s="967"/>
      <c r="D560" s="967"/>
      <c r="E560" s="967"/>
    </row>
    <row r="561" spans="1:5" s="968" customFormat="1" x14ac:dyDescent="0.15">
      <c r="A561" s="965"/>
      <c r="B561" s="1376"/>
      <c r="C561" s="967"/>
      <c r="D561" s="967"/>
      <c r="E561" s="967"/>
    </row>
    <row r="562" spans="1:5" s="968" customFormat="1" x14ac:dyDescent="0.15">
      <c r="A562" s="965"/>
      <c r="B562" s="1376"/>
      <c r="C562" s="967"/>
      <c r="D562" s="967"/>
      <c r="E562" s="967"/>
    </row>
    <row r="563" spans="1:5" s="968" customFormat="1" x14ac:dyDescent="0.15">
      <c r="A563" s="965"/>
      <c r="B563" s="1376"/>
      <c r="C563" s="967"/>
      <c r="D563" s="967"/>
      <c r="E563" s="967"/>
    </row>
    <row r="564" spans="1:5" s="968" customFormat="1" x14ac:dyDescent="0.15">
      <c r="A564" s="965"/>
      <c r="B564" s="1376"/>
      <c r="C564" s="967"/>
      <c r="D564" s="967"/>
      <c r="E564" s="967"/>
    </row>
    <row r="565" spans="1:5" s="968" customFormat="1" x14ac:dyDescent="0.15">
      <c r="A565" s="965"/>
      <c r="B565" s="1376"/>
      <c r="C565" s="967"/>
      <c r="D565" s="967"/>
      <c r="E565" s="967"/>
    </row>
    <row r="566" spans="1:5" s="968" customFormat="1" x14ac:dyDescent="0.15">
      <c r="A566" s="965"/>
      <c r="B566" s="1376"/>
      <c r="C566" s="967"/>
      <c r="D566" s="967"/>
      <c r="E566" s="967"/>
    </row>
    <row r="567" spans="1:5" s="968" customFormat="1" x14ac:dyDescent="0.15">
      <c r="A567" s="965"/>
      <c r="B567" s="1376"/>
      <c r="C567" s="967"/>
      <c r="D567" s="967"/>
      <c r="E567" s="967"/>
    </row>
    <row r="568" spans="1:5" s="968" customFormat="1" x14ac:dyDescent="0.15">
      <c r="A568" s="965"/>
      <c r="B568" s="1376"/>
      <c r="C568" s="967"/>
      <c r="D568" s="967"/>
      <c r="E568" s="967"/>
    </row>
    <row r="569" spans="1:5" s="968" customFormat="1" x14ac:dyDescent="0.15">
      <c r="A569" s="965"/>
      <c r="B569" s="1376"/>
      <c r="C569" s="967"/>
      <c r="D569" s="967"/>
      <c r="E569" s="967"/>
    </row>
    <row r="570" spans="1:5" s="968" customFormat="1" x14ac:dyDescent="0.15">
      <c r="A570" s="965"/>
      <c r="B570" s="1376"/>
      <c r="C570" s="967"/>
      <c r="D570" s="967"/>
      <c r="E570" s="967"/>
    </row>
    <row r="571" spans="1:5" s="968" customFormat="1" x14ac:dyDescent="0.15">
      <c r="A571" s="965"/>
      <c r="B571" s="1376"/>
      <c r="C571" s="967"/>
      <c r="D571" s="967"/>
      <c r="E571" s="967"/>
    </row>
    <row r="572" spans="1:5" s="968" customFormat="1" x14ac:dyDescent="0.15">
      <c r="A572" s="965"/>
      <c r="B572" s="1376"/>
      <c r="C572" s="967"/>
      <c r="D572" s="967"/>
      <c r="E572" s="967"/>
    </row>
    <row r="573" spans="1:5" s="968" customFormat="1" x14ac:dyDescent="0.15">
      <c r="A573" s="965"/>
      <c r="B573" s="1376"/>
      <c r="C573" s="967"/>
      <c r="D573" s="967"/>
      <c r="E573" s="967"/>
    </row>
    <row r="574" spans="1:5" s="968" customFormat="1" x14ac:dyDescent="0.15">
      <c r="A574" s="965"/>
      <c r="B574" s="1376"/>
      <c r="C574" s="967"/>
      <c r="D574" s="967"/>
      <c r="E574" s="967"/>
    </row>
    <row r="575" spans="1:5" s="968" customFormat="1" x14ac:dyDescent="0.15">
      <c r="A575" s="965"/>
      <c r="B575" s="1376"/>
      <c r="C575" s="967"/>
      <c r="D575" s="967"/>
      <c r="E575" s="967"/>
    </row>
    <row r="576" spans="1:5" s="968" customFormat="1" x14ac:dyDescent="0.15">
      <c r="A576" s="965"/>
      <c r="B576" s="1376"/>
      <c r="C576" s="967"/>
      <c r="D576" s="967"/>
      <c r="E576" s="967"/>
    </row>
    <row r="577" spans="1:5" s="968" customFormat="1" x14ac:dyDescent="0.15">
      <c r="A577" s="965"/>
      <c r="B577" s="1376"/>
      <c r="C577" s="967"/>
      <c r="D577" s="967"/>
      <c r="E577" s="967"/>
    </row>
    <row r="578" spans="1:5" s="968" customFormat="1" x14ac:dyDescent="0.15">
      <c r="A578" s="965"/>
      <c r="B578" s="1376"/>
      <c r="C578" s="967"/>
      <c r="D578" s="967"/>
      <c r="E578" s="967"/>
    </row>
    <row r="579" spans="1:5" s="968" customFormat="1" x14ac:dyDescent="0.15">
      <c r="A579" s="965"/>
      <c r="B579" s="1376"/>
      <c r="C579" s="967"/>
      <c r="D579" s="967"/>
      <c r="E579" s="967"/>
    </row>
    <row r="580" spans="1:5" s="968" customFormat="1" x14ac:dyDescent="0.15">
      <c r="A580" s="965"/>
      <c r="B580" s="1376"/>
      <c r="C580" s="967"/>
      <c r="D580" s="967"/>
      <c r="E580" s="967"/>
    </row>
    <row r="581" spans="1:5" s="968" customFormat="1" x14ac:dyDescent="0.15">
      <c r="A581" s="965"/>
      <c r="B581" s="1376"/>
      <c r="C581" s="967"/>
      <c r="D581" s="967"/>
      <c r="E581" s="967"/>
    </row>
    <row r="582" spans="1:5" s="968" customFormat="1" x14ac:dyDescent="0.15">
      <c r="A582" s="965"/>
      <c r="B582" s="1376"/>
      <c r="C582" s="967"/>
      <c r="D582" s="967"/>
      <c r="E582" s="967"/>
    </row>
    <row r="583" spans="1:5" s="968" customFormat="1" x14ac:dyDescent="0.15">
      <c r="A583" s="965"/>
      <c r="B583" s="1376"/>
      <c r="C583" s="967"/>
      <c r="D583" s="967"/>
      <c r="E583" s="967"/>
    </row>
    <row r="584" spans="1:5" s="968" customFormat="1" x14ac:dyDescent="0.15">
      <c r="A584" s="965"/>
      <c r="B584" s="1376"/>
      <c r="C584" s="967"/>
      <c r="D584" s="967"/>
      <c r="E584" s="967"/>
    </row>
    <row r="585" spans="1:5" s="968" customFormat="1" x14ac:dyDescent="0.15">
      <c r="A585" s="965"/>
      <c r="B585" s="1376"/>
      <c r="C585" s="967"/>
      <c r="D585" s="967"/>
      <c r="E585" s="967"/>
    </row>
    <row r="586" spans="1:5" s="968" customFormat="1" x14ac:dyDescent="0.15">
      <c r="A586" s="965"/>
      <c r="B586" s="1376"/>
      <c r="C586" s="967"/>
      <c r="D586" s="967"/>
      <c r="E586" s="967"/>
    </row>
    <row r="587" spans="1:5" s="968" customFormat="1" x14ac:dyDescent="0.15">
      <c r="A587" s="965"/>
      <c r="B587" s="1376"/>
      <c r="C587" s="967"/>
      <c r="D587" s="967"/>
      <c r="E587" s="967"/>
    </row>
    <row r="588" spans="1:5" s="968" customFormat="1" x14ac:dyDescent="0.15">
      <c r="A588" s="965"/>
      <c r="B588" s="1376"/>
      <c r="C588" s="967"/>
      <c r="D588" s="967"/>
      <c r="E588" s="967"/>
    </row>
    <row r="589" spans="1:5" s="968" customFormat="1" x14ac:dyDescent="0.15">
      <c r="A589" s="965"/>
      <c r="B589" s="1376"/>
      <c r="C589" s="967"/>
      <c r="D589" s="967"/>
      <c r="E589" s="967"/>
    </row>
    <row r="590" spans="1:5" s="968" customFormat="1" x14ac:dyDescent="0.15">
      <c r="A590" s="965"/>
      <c r="B590" s="1376"/>
      <c r="C590" s="967"/>
      <c r="D590" s="967"/>
      <c r="E590" s="967"/>
    </row>
    <row r="591" spans="1:5" s="968" customFormat="1" x14ac:dyDescent="0.15">
      <c r="A591" s="965"/>
      <c r="B591" s="1376"/>
      <c r="C591" s="967"/>
      <c r="D591" s="967"/>
      <c r="E591" s="967"/>
    </row>
    <row r="592" spans="1:5" s="968" customFormat="1" x14ac:dyDescent="0.15">
      <c r="A592" s="965"/>
      <c r="B592" s="1376"/>
      <c r="C592" s="967"/>
      <c r="D592" s="967"/>
      <c r="E592" s="967"/>
    </row>
    <row r="593" spans="1:5" s="968" customFormat="1" x14ac:dyDescent="0.15">
      <c r="A593" s="965"/>
      <c r="B593" s="1376"/>
      <c r="C593" s="967"/>
      <c r="D593" s="967"/>
      <c r="E593" s="967"/>
    </row>
    <row r="594" spans="1:5" s="968" customFormat="1" x14ac:dyDescent="0.15">
      <c r="A594" s="965"/>
      <c r="B594" s="1376"/>
      <c r="C594" s="967"/>
      <c r="D594" s="967"/>
      <c r="E594" s="967"/>
    </row>
    <row r="595" spans="1:5" s="968" customFormat="1" x14ac:dyDescent="0.15">
      <c r="A595" s="965"/>
      <c r="B595" s="1376"/>
      <c r="C595" s="967"/>
      <c r="D595" s="967"/>
      <c r="E595" s="967"/>
    </row>
    <row r="596" spans="1:5" s="968" customFormat="1" x14ac:dyDescent="0.15">
      <c r="A596" s="965"/>
      <c r="B596" s="1376"/>
      <c r="C596" s="967"/>
      <c r="D596" s="967"/>
      <c r="E596" s="967"/>
    </row>
    <row r="597" spans="1:5" s="968" customFormat="1" x14ac:dyDescent="0.15">
      <c r="A597" s="965"/>
      <c r="B597" s="1376"/>
      <c r="C597" s="967"/>
      <c r="D597" s="967"/>
      <c r="E597" s="967"/>
    </row>
    <row r="598" spans="1:5" s="968" customFormat="1" x14ac:dyDescent="0.15">
      <c r="A598" s="965"/>
      <c r="B598" s="1376"/>
      <c r="C598" s="967"/>
      <c r="D598" s="967"/>
      <c r="E598" s="967"/>
    </row>
    <row r="599" spans="1:5" s="968" customFormat="1" x14ac:dyDescent="0.15">
      <c r="A599" s="965"/>
      <c r="B599" s="1376"/>
      <c r="C599" s="967"/>
      <c r="D599" s="967"/>
      <c r="E599" s="967"/>
    </row>
    <row r="600" spans="1:5" s="968" customFormat="1" x14ac:dyDescent="0.15">
      <c r="A600" s="965"/>
      <c r="B600" s="1376"/>
      <c r="C600" s="967"/>
      <c r="D600" s="967"/>
      <c r="E600" s="967"/>
    </row>
    <row r="601" spans="1:5" s="968" customFormat="1" x14ac:dyDescent="0.15">
      <c r="A601" s="965"/>
      <c r="B601" s="1376"/>
      <c r="C601" s="967"/>
      <c r="D601" s="967"/>
      <c r="E601" s="967"/>
    </row>
    <row r="602" spans="1:5" s="968" customFormat="1" x14ac:dyDescent="0.15">
      <c r="A602" s="965"/>
      <c r="B602" s="1376"/>
      <c r="C602" s="967"/>
      <c r="D602" s="967"/>
      <c r="E602" s="967"/>
    </row>
    <row r="603" spans="1:5" s="968" customFormat="1" x14ac:dyDescent="0.15">
      <c r="A603" s="965"/>
      <c r="B603" s="1376"/>
      <c r="C603" s="967"/>
      <c r="D603" s="967"/>
      <c r="E603" s="967"/>
    </row>
    <row r="604" spans="1:5" s="968" customFormat="1" x14ac:dyDescent="0.15">
      <c r="A604" s="965"/>
      <c r="B604" s="1376"/>
      <c r="C604" s="967"/>
      <c r="D604" s="967"/>
      <c r="E604" s="967"/>
    </row>
    <row r="605" spans="1:5" s="968" customFormat="1" x14ac:dyDescent="0.15">
      <c r="A605" s="965"/>
      <c r="B605" s="1376"/>
      <c r="C605" s="967"/>
      <c r="D605" s="967"/>
      <c r="E605" s="967"/>
    </row>
    <row r="606" spans="1:5" s="968" customFormat="1" x14ac:dyDescent="0.15">
      <c r="A606" s="965"/>
      <c r="B606" s="1376"/>
      <c r="C606" s="967"/>
      <c r="D606" s="967"/>
      <c r="E606" s="967"/>
    </row>
    <row r="607" spans="1:5" s="968" customFormat="1" x14ac:dyDescent="0.15">
      <c r="A607" s="965"/>
      <c r="B607" s="1376"/>
      <c r="C607" s="967"/>
      <c r="D607" s="967"/>
      <c r="E607" s="967"/>
    </row>
    <row r="608" spans="1:5" s="968" customFormat="1" x14ac:dyDescent="0.15">
      <c r="A608" s="965"/>
      <c r="B608" s="1376"/>
      <c r="C608" s="967"/>
      <c r="D608" s="967"/>
      <c r="E608" s="967"/>
    </row>
    <row r="609" spans="1:5" s="968" customFormat="1" x14ac:dyDescent="0.15">
      <c r="A609" s="965"/>
      <c r="B609" s="1376"/>
      <c r="C609" s="967"/>
      <c r="D609" s="967"/>
      <c r="E609" s="967"/>
    </row>
    <row r="610" spans="1:5" s="968" customFormat="1" x14ac:dyDescent="0.15">
      <c r="A610" s="965"/>
      <c r="B610" s="1376"/>
      <c r="C610" s="967"/>
      <c r="D610" s="967"/>
      <c r="E610" s="967"/>
    </row>
    <row r="611" spans="1:5" s="968" customFormat="1" x14ac:dyDescent="0.15">
      <c r="A611" s="965"/>
      <c r="B611" s="1376"/>
      <c r="C611" s="967"/>
      <c r="D611" s="967"/>
      <c r="E611" s="967"/>
    </row>
    <row r="612" spans="1:5" s="968" customFormat="1" x14ac:dyDescent="0.15">
      <c r="A612" s="965"/>
      <c r="B612" s="1376"/>
      <c r="C612" s="967"/>
      <c r="D612" s="967"/>
      <c r="E612" s="967"/>
    </row>
    <row r="613" spans="1:5" s="968" customFormat="1" x14ac:dyDescent="0.15">
      <c r="A613" s="965"/>
      <c r="B613" s="1376"/>
      <c r="C613" s="967"/>
      <c r="D613" s="967"/>
      <c r="E613" s="967"/>
    </row>
    <row r="614" spans="1:5" s="968" customFormat="1" x14ac:dyDescent="0.15">
      <c r="A614" s="965"/>
      <c r="B614" s="1376"/>
      <c r="C614" s="967"/>
      <c r="D614" s="967"/>
      <c r="E614" s="967"/>
    </row>
    <row r="615" spans="1:5" s="968" customFormat="1" x14ac:dyDescent="0.15">
      <c r="A615" s="965"/>
      <c r="B615" s="1376"/>
      <c r="C615" s="967"/>
      <c r="D615" s="967"/>
      <c r="E615" s="967"/>
    </row>
    <row r="616" spans="1:5" s="968" customFormat="1" x14ac:dyDescent="0.15">
      <c r="A616" s="965"/>
      <c r="B616" s="1376"/>
      <c r="C616" s="967"/>
      <c r="D616" s="967"/>
      <c r="E616" s="967"/>
    </row>
    <row r="617" spans="1:5" s="968" customFormat="1" x14ac:dyDescent="0.15">
      <c r="A617" s="965"/>
      <c r="B617" s="1376"/>
      <c r="C617" s="967"/>
      <c r="D617" s="967"/>
      <c r="E617" s="967"/>
    </row>
    <row r="618" spans="1:5" s="968" customFormat="1" x14ac:dyDescent="0.15">
      <c r="A618" s="965"/>
      <c r="B618" s="1376"/>
      <c r="C618" s="967"/>
      <c r="D618" s="967"/>
      <c r="E618" s="967"/>
    </row>
    <row r="619" spans="1:5" s="968" customFormat="1" x14ac:dyDescent="0.15">
      <c r="A619" s="965"/>
      <c r="B619" s="1376"/>
      <c r="C619" s="967"/>
      <c r="D619" s="967"/>
      <c r="E619" s="967"/>
    </row>
    <row r="620" spans="1:5" s="968" customFormat="1" x14ac:dyDescent="0.15">
      <c r="A620" s="965"/>
      <c r="B620" s="1376"/>
      <c r="C620" s="967"/>
      <c r="D620" s="967"/>
      <c r="E620" s="967"/>
    </row>
    <row r="621" spans="1:5" s="968" customFormat="1" x14ac:dyDescent="0.15">
      <c r="A621" s="965"/>
      <c r="B621" s="1376"/>
      <c r="C621" s="967"/>
      <c r="D621" s="967"/>
      <c r="E621" s="967"/>
    </row>
    <row r="622" spans="1:5" s="968" customFormat="1" x14ac:dyDescent="0.15">
      <c r="A622" s="965"/>
      <c r="B622" s="1376"/>
      <c r="C622" s="967"/>
      <c r="D622" s="967"/>
      <c r="E622" s="967"/>
    </row>
    <row r="623" spans="1:5" s="968" customFormat="1" x14ac:dyDescent="0.15">
      <c r="A623" s="965"/>
      <c r="B623" s="1376"/>
      <c r="C623" s="967"/>
      <c r="D623" s="967"/>
      <c r="E623" s="967"/>
    </row>
    <row r="624" spans="1:5" s="968" customFormat="1" x14ac:dyDescent="0.15">
      <c r="A624" s="965"/>
      <c r="B624" s="1376"/>
      <c r="C624" s="967"/>
      <c r="D624" s="967"/>
      <c r="E624" s="967"/>
    </row>
    <row r="625" spans="1:5" s="968" customFormat="1" x14ac:dyDescent="0.15">
      <c r="A625" s="965"/>
      <c r="B625" s="1376"/>
      <c r="C625" s="967"/>
      <c r="D625" s="967"/>
      <c r="E625" s="967"/>
    </row>
    <row r="626" spans="1:5" s="968" customFormat="1" x14ac:dyDescent="0.15">
      <c r="A626" s="965"/>
      <c r="B626" s="1376"/>
      <c r="C626" s="967"/>
      <c r="D626" s="967"/>
      <c r="E626" s="967"/>
    </row>
    <row r="627" spans="1:5" s="968" customFormat="1" x14ac:dyDescent="0.15">
      <c r="A627" s="965"/>
      <c r="B627" s="1376"/>
      <c r="C627" s="967"/>
      <c r="D627" s="967"/>
      <c r="E627" s="967"/>
    </row>
    <row r="628" spans="1:5" s="968" customFormat="1" x14ac:dyDescent="0.15">
      <c r="A628" s="965"/>
      <c r="B628" s="1376"/>
      <c r="C628" s="967"/>
      <c r="D628" s="967"/>
      <c r="E628" s="967"/>
    </row>
    <row r="629" spans="1:5" s="968" customFormat="1" x14ac:dyDescent="0.15">
      <c r="A629" s="965"/>
      <c r="B629" s="1376"/>
      <c r="C629" s="967"/>
      <c r="D629" s="967"/>
      <c r="E629" s="967"/>
    </row>
    <row r="630" spans="1:5" s="968" customFormat="1" x14ac:dyDescent="0.15">
      <c r="A630" s="965"/>
      <c r="B630" s="1376"/>
      <c r="C630" s="967"/>
      <c r="D630" s="967"/>
      <c r="E630" s="967"/>
    </row>
    <row r="631" spans="1:5" s="968" customFormat="1" x14ac:dyDescent="0.15">
      <c r="A631" s="965"/>
      <c r="B631" s="1376"/>
      <c r="C631" s="967"/>
      <c r="D631" s="967"/>
      <c r="E631" s="967"/>
    </row>
    <row r="632" spans="1:5" s="968" customFormat="1" x14ac:dyDescent="0.15">
      <c r="A632" s="965"/>
      <c r="B632" s="1376"/>
      <c r="C632" s="967"/>
      <c r="D632" s="967"/>
      <c r="E632" s="967"/>
    </row>
    <row r="633" spans="1:5" s="968" customFormat="1" x14ac:dyDescent="0.15">
      <c r="A633" s="965"/>
      <c r="B633" s="1376"/>
      <c r="C633" s="967"/>
      <c r="D633" s="967"/>
      <c r="E633" s="967"/>
    </row>
    <row r="634" spans="1:5" s="968" customFormat="1" x14ac:dyDescent="0.15">
      <c r="A634" s="965"/>
      <c r="B634" s="1376"/>
      <c r="C634" s="967"/>
      <c r="D634" s="967"/>
      <c r="E634" s="967"/>
    </row>
    <row r="635" spans="1:5" s="968" customFormat="1" x14ac:dyDescent="0.15">
      <c r="A635" s="965"/>
      <c r="B635" s="1376"/>
      <c r="C635" s="967"/>
      <c r="D635" s="967"/>
      <c r="E635" s="967"/>
    </row>
    <row r="636" spans="1:5" s="968" customFormat="1" x14ac:dyDescent="0.15">
      <c r="A636" s="965"/>
      <c r="B636" s="1376"/>
      <c r="C636" s="967"/>
      <c r="D636" s="967"/>
      <c r="E636" s="967"/>
    </row>
    <row r="637" spans="1:5" s="968" customFormat="1" x14ac:dyDescent="0.15">
      <c r="A637" s="965"/>
      <c r="B637" s="1376"/>
      <c r="C637" s="967"/>
      <c r="D637" s="967"/>
      <c r="E637" s="967"/>
    </row>
    <row r="638" spans="1:5" s="968" customFormat="1" x14ac:dyDescent="0.15">
      <c r="A638" s="965"/>
      <c r="B638" s="1376"/>
      <c r="C638" s="967"/>
      <c r="D638" s="967"/>
      <c r="E638" s="967"/>
    </row>
    <row r="639" spans="1:5" s="968" customFormat="1" x14ac:dyDescent="0.15">
      <c r="A639" s="965"/>
      <c r="B639" s="1376"/>
      <c r="C639" s="967"/>
      <c r="D639" s="967"/>
      <c r="E639" s="967"/>
    </row>
    <row r="640" spans="1:5" s="968" customFormat="1" x14ac:dyDescent="0.15">
      <c r="A640" s="965"/>
      <c r="B640" s="1376"/>
      <c r="C640" s="967"/>
      <c r="D640" s="967"/>
      <c r="E640" s="967"/>
    </row>
    <row r="641" spans="1:5" s="968" customFormat="1" x14ac:dyDescent="0.15">
      <c r="A641" s="965"/>
      <c r="B641" s="1376"/>
      <c r="C641" s="967"/>
      <c r="D641" s="967"/>
      <c r="E641" s="967"/>
    </row>
    <row r="642" spans="1:5" s="968" customFormat="1" x14ac:dyDescent="0.15">
      <c r="A642" s="965"/>
      <c r="B642" s="1376"/>
      <c r="C642" s="967"/>
      <c r="D642" s="967"/>
      <c r="E642" s="967"/>
    </row>
    <row r="643" spans="1:5" s="968" customFormat="1" x14ac:dyDescent="0.15">
      <c r="A643" s="965"/>
      <c r="B643" s="1376"/>
      <c r="C643" s="967"/>
      <c r="D643" s="967"/>
      <c r="E643" s="967"/>
    </row>
    <row r="644" spans="1:5" s="968" customFormat="1" x14ac:dyDescent="0.15">
      <c r="A644" s="965"/>
      <c r="B644" s="1376"/>
      <c r="C644" s="967"/>
      <c r="D644" s="967"/>
      <c r="E644" s="967"/>
    </row>
    <row r="645" spans="1:5" s="968" customFormat="1" x14ac:dyDescent="0.15">
      <c r="A645" s="965"/>
      <c r="B645" s="1376"/>
      <c r="C645" s="967"/>
      <c r="D645" s="967"/>
      <c r="E645" s="967"/>
    </row>
    <row r="646" spans="1:5" s="968" customFormat="1" x14ac:dyDescent="0.15">
      <c r="A646" s="965"/>
      <c r="B646" s="1376"/>
      <c r="C646" s="967"/>
      <c r="D646" s="967"/>
      <c r="E646" s="967"/>
    </row>
    <row r="647" spans="1:5" s="968" customFormat="1" x14ac:dyDescent="0.15">
      <c r="A647" s="965"/>
      <c r="B647" s="1376"/>
      <c r="C647" s="967"/>
      <c r="D647" s="967"/>
      <c r="E647" s="967"/>
    </row>
    <row r="648" spans="1:5" s="968" customFormat="1" x14ac:dyDescent="0.15">
      <c r="A648" s="965"/>
      <c r="B648" s="1376"/>
      <c r="C648" s="967"/>
      <c r="D648" s="967"/>
      <c r="E648" s="967"/>
    </row>
    <row r="649" spans="1:5" s="968" customFormat="1" x14ac:dyDescent="0.15">
      <c r="A649" s="965"/>
      <c r="B649" s="1376"/>
      <c r="C649" s="967"/>
      <c r="D649" s="967"/>
      <c r="E649" s="967"/>
    </row>
    <row r="650" spans="1:5" s="968" customFormat="1" x14ac:dyDescent="0.15">
      <c r="A650" s="965"/>
      <c r="B650" s="1376"/>
      <c r="C650" s="967"/>
      <c r="D650" s="967"/>
      <c r="E650" s="967"/>
    </row>
    <row r="651" spans="1:5" s="968" customFormat="1" x14ac:dyDescent="0.15">
      <c r="A651" s="965"/>
      <c r="B651" s="1376"/>
      <c r="C651" s="967"/>
      <c r="D651" s="967"/>
      <c r="E651" s="967"/>
    </row>
    <row r="652" spans="1:5" s="968" customFormat="1" x14ac:dyDescent="0.15">
      <c r="A652" s="965"/>
      <c r="B652" s="1376"/>
      <c r="C652" s="967"/>
      <c r="D652" s="967"/>
      <c r="E652" s="967"/>
    </row>
    <row r="653" spans="1:5" s="968" customFormat="1" x14ac:dyDescent="0.15">
      <c r="A653" s="965"/>
      <c r="B653" s="1376"/>
      <c r="C653" s="967"/>
      <c r="D653" s="967"/>
      <c r="E653" s="967"/>
    </row>
    <row r="654" spans="1:5" s="968" customFormat="1" x14ac:dyDescent="0.15">
      <c r="A654" s="965"/>
      <c r="B654" s="1376"/>
      <c r="C654" s="967"/>
      <c r="D654" s="967"/>
      <c r="E654" s="967"/>
    </row>
    <row r="655" spans="1:5" s="968" customFormat="1" x14ac:dyDescent="0.15">
      <c r="A655" s="965"/>
      <c r="B655" s="1376"/>
      <c r="C655" s="967"/>
      <c r="D655" s="967"/>
      <c r="E655" s="967"/>
    </row>
    <row r="656" spans="1:5" s="968" customFormat="1" x14ac:dyDescent="0.15">
      <c r="A656" s="965"/>
      <c r="B656" s="1376"/>
      <c r="C656" s="967"/>
      <c r="D656" s="967"/>
      <c r="E656" s="967"/>
    </row>
    <row r="657" spans="1:5" s="968" customFormat="1" x14ac:dyDescent="0.15">
      <c r="A657" s="965"/>
      <c r="B657" s="1376"/>
      <c r="C657" s="967"/>
      <c r="D657" s="967"/>
      <c r="E657" s="967"/>
    </row>
    <row r="658" spans="1:5" s="968" customFormat="1" x14ac:dyDescent="0.15">
      <c r="A658" s="965"/>
      <c r="B658" s="1376"/>
      <c r="C658" s="967"/>
      <c r="D658" s="967"/>
      <c r="E658" s="967"/>
    </row>
    <row r="659" spans="1:5" s="968" customFormat="1" x14ac:dyDescent="0.15">
      <c r="A659" s="965"/>
      <c r="B659" s="1376"/>
      <c r="C659" s="967"/>
      <c r="D659" s="967"/>
      <c r="E659" s="967"/>
    </row>
    <row r="660" spans="1:5" s="968" customFormat="1" x14ac:dyDescent="0.15">
      <c r="A660" s="965"/>
      <c r="B660" s="1376"/>
      <c r="C660" s="967"/>
      <c r="D660" s="967"/>
      <c r="E660" s="967"/>
    </row>
    <row r="661" spans="1:5" s="968" customFormat="1" x14ac:dyDescent="0.15">
      <c r="A661" s="965"/>
      <c r="B661" s="1376"/>
      <c r="C661" s="967"/>
      <c r="D661" s="967"/>
      <c r="E661" s="967"/>
    </row>
    <row r="662" spans="1:5" s="968" customFormat="1" x14ac:dyDescent="0.15">
      <c r="A662" s="965"/>
      <c r="B662" s="1376"/>
      <c r="C662" s="967"/>
      <c r="D662" s="967"/>
      <c r="E662" s="967"/>
    </row>
    <row r="663" spans="1:5" s="968" customFormat="1" x14ac:dyDescent="0.15">
      <c r="A663" s="965"/>
      <c r="B663" s="1376"/>
      <c r="C663" s="967"/>
      <c r="D663" s="967"/>
      <c r="E663" s="967"/>
    </row>
    <row r="664" spans="1:5" s="968" customFormat="1" x14ac:dyDescent="0.15">
      <c r="A664" s="965"/>
      <c r="B664" s="1376"/>
      <c r="C664" s="967"/>
      <c r="D664" s="967"/>
      <c r="E664" s="967"/>
    </row>
    <row r="665" spans="1:5" s="968" customFormat="1" x14ac:dyDescent="0.15">
      <c r="A665" s="965"/>
      <c r="B665" s="1376"/>
      <c r="C665" s="967"/>
      <c r="D665" s="967"/>
      <c r="E665" s="967"/>
    </row>
    <row r="666" spans="1:5" s="968" customFormat="1" x14ac:dyDescent="0.15">
      <c r="A666" s="965"/>
      <c r="B666" s="1376"/>
      <c r="C666" s="967"/>
      <c r="D666" s="967"/>
      <c r="E666" s="967"/>
    </row>
    <row r="667" spans="1:5" s="968" customFormat="1" x14ac:dyDescent="0.15">
      <c r="A667" s="965"/>
      <c r="B667" s="1376"/>
      <c r="C667" s="967"/>
      <c r="D667" s="967"/>
      <c r="E667" s="967"/>
    </row>
    <row r="668" spans="1:5" s="968" customFormat="1" x14ac:dyDescent="0.15">
      <c r="A668" s="965"/>
      <c r="B668" s="1376"/>
      <c r="C668" s="967"/>
      <c r="D668" s="967"/>
      <c r="E668" s="967"/>
    </row>
    <row r="669" spans="1:5" s="968" customFormat="1" x14ac:dyDescent="0.15">
      <c r="A669" s="965"/>
      <c r="B669" s="1376"/>
      <c r="C669" s="967"/>
      <c r="D669" s="967"/>
      <c r="E669" s="967"/>
    </row>
    <row r="670" spans="1:5" s="968" customFormat="1" x14ac:dyDescent="0.15">
      <c r="A670" s="965"/>
      <c r="B670" s="1376"/>
      <c r="C670" s="967"/>
      <c r="D670" s="967"/>
      <c r="E670" s="967"/>
    </row>
    <row r="671" spans="1:5" s="968" customFormat="1" x14ac:dyDescent="0.15">
      <c r="A671" s="965"/>
      <c r="B671" s="1376"/>
      <c r="C671" s="967"/>
      <c r="D671" s="967"/>
      <c r="E671" s="967"/>
    </row>
    <row r="672" spans="1:5" s="968" customFormat="1" x14ac:dyDescent="0.15">
      <c r="A672" s="965"/>
      <c r="B672" s="1376"/>
      <c r="C672" s="967"/>
      <c r="D672" s="967"/>
      <c r="E672" s="967"/>
    </row>
    <row r="673" spans="1:5" s="968" customFormat="1" x14ac:dyDescent="0.15">
      <c r="A673" s="965"/>
      <c r="B673" s="1376"/>
      <c r="C673" s="967"/>
      <c r="D673" s="967"/>
      <c r="E673" s="967"/>
    </row>
    <row r="674" spans="1:5" s="968" customFormat="1" x14ac:dyDescent="0.15">
      <c r="A674" s="965"/>
      <c r="B674" s="1376"/>
      <c r="C674" s="967"/>
      <c r="D674" s="967"/>
      <c r="E674" s="967"/>
    </row>
    <row r="675" spans="1:5" s="968" customFormat="1" x14ac:dyDescent="0.15">
      <c r="A675" s="965"/>
      <c r="B675" s="1376"/>
      <c r="C675" s="967"/>
      <c r="D675" s="967"/>
      <c r="E675" s="967"/>
    </row>
    <row r="676" spans="1:5" s="968" customFormat="1" x14ac:dyDescent="0.15">
      <c r="A676" s="965"/>
      <c r="B676" s="1376"/>
      <c r="C676" s="967"/>
      <c r="D676" s="967"/>
      <c r="E676" s="967"/>
    </row>
    <row r="677" spans="1:5" s="968" customFormat="1" x14ac:dyDescent="0.15">
      <c r="A677" s="965"/>
      <c r="B677" s="1376"/>
      <c r="C677" s="967"/>
      <c r="D677" s="967"/>
      <c r="E677" s="967"/>
    </row>
    <row r="678" spans="1:5" s="968" customFormat="1" x14ac:dyDescent="0.15">
      <c r="A678" s="965"/>
      <c r="B678" s="1376"/>
      <c r="C678" s="967"/>
      <c r="D678" s="967"/>
      <c r="E678" s="967"/>
    </row>
    <row r="679" spans="1:5" s="968" customFormat="1" x14ac:dyDescent="0.15">
      <c r="A679" s="965"/>
      <c r="B679" s="1376"/>
      <c r="C679" s="967"/>
      <c r="D679" s="967"/>
      <c r="E679" s="967"/>
    </row>
    <row r="680" spans="1:5" s="968" customFormat="1" x14ac:dyDescent="0.15">
      <c r="A680" s="965"/>
      <c r="B680" s="1376"/>
      <c r="C680" s="967"/>
      <c r="D680" s="967"/>
      <c r="E680" s="967"/>
    </row>
    <row r="681" spans="1:5" s="968" customFormat="1" x14ac:dyDescent="0.15">
      <c r="A681" s="965"/>
      <c r="B681" s="1376"/>
      <c r="C681" s="967"/>
      <c r="D681" s="967"/>
      <c r="E681" s="967"/>
    </row>
    <row r="682" spans="1:5" s="968" customFormat="1" x14ac:dyDescent="0.15">
      <c r="A682" s="965"/>
      <c r="B682" s="1376"/>
      <c r="C682" s="967"/>
      <c r="D682" s="967"/>
      <c r="E682" s="967"/>
    </row>
    <row r="683" spans="1:5" s="968" customFormat="1" x14ac:dyDescent="0.15">
      <c r="A683" s="965"/>
      <c r="B683" s="1376"/>
      <c r="C683" s="967"/>
      <c r="D683" s="967"/>
      <c r="E683" s="967"/>
    </row>
    <row r="684" spans="1:5" s="968" customFormat="1" x14ac:dyDescent="0.15">
      <c r="A684" s="965"/>
      <c r="B684" s="1376"/>
      <c r="C684" s="967"/>
      <c r="D684" s="967"/>
      <c r="E684" s="967"/>
    </row>
    <row r="685" spans="1:5" s="968" customFormat="1" x14ac:dyDescent="0.15">
      <c r="A685" s="965"/>
      <c r="B685" s="1376"/>
      <c r="C685" s="967"/>
      <c r="D685" s="967"/>
      <c r="E685" s="967"/>
    </row>
    <row r="686" spans="1:5" s="968" customFormat="1" x14ac:dyDescent="0.15">
      <c r="A686" s="965"/>
      <c r="B686" s="1376"/>
      <c r="C686" s="967"/>
      <c r="D686" s="967"/>
      <c r="E686" s="967"/>
    </row>
    <row r="687" spans="1:5" s="968" customFormat="1" x14ac:dyDescent="0.15">
      <c r="A687" s="965"/>
      <c r="B687" s="1376"/>
      <c r="C687" s="967"/>
      <c r="D687" s="967"/>
      <c r="E687" s="967"/>
    </row>
    <row r="688" spans="1:5" s="968" customFormat="1" x14ac:dyDescent="0.15">
      <c r="A688" s="965"/>
      <c r="B688" s="1376"/>
      <c r="C688" s="967"/>
      <c r="D688" s="967"/>
      <c r="E688" s="967"/>
    </row>
    <row r="689" spans="1:5" s="968" customFormat="1" x14ac:dyDescent="0.15">
      <c r="A689" s="965"/>
      <c r="B689" s="1376"/>
      <c r="C689" s="967"/>
      <c r="D689" s="967"/>
      <c r="E689" s="967"/>
    </row>
    <row r="690" spans="1:5" s="968" customFormat="1" x14ac:dyDescent="0.15">
      <c r="A690" s="965"/>
      <c r="B690" s="1376"/>
      <c r="C690" s="967"/>
      <c r="D690" s="967"/>
      <c r="E690" s="967"/>
    </row>
    <row r="691" spans="1:5" s="968" customFormat="1" x14ac:dyDescent="0.15">
      <c r="A691" s="965"/>
      <c r="B691" s="1376"/>
      <c r="C691" s="967"/>
      <c r="D691" s="967"/>
      <c r="E691" s="967"/>
    </row>
    <row r="692" spans="1:5" s="968" customFormat="1" x14ac:dyDescent="0.15">
      <c r="A692" s="965"/>
      <c r="B692" s="1376"/>
      <c r="C692" s="967"/>
      <c r="D692" s="967"/>
      <c r="E692" s="967"/>
    </row>
    <row r="693" spans="1:5" s="968" customFormat="1" x14ac:dyDescent="0.15">
      <c r="A693" s="965"/>
      <c r="B693" s="1376"/>
      <c r="C693" s="967"/>
      <c r="D693" s="967"/>
      <c r="E693" s="967"/>
    </row>
    <row r="694" spans="1:5" s="968" customFormat="1" x14ac:dyDescent="0.15">
      <c r="A694" s="965"/>
      <c r="B694" s="1376"/>
      <c r="C694" s="967"/>
      <c r="D694" s="967"/>
      <c r="E694" s="967"/>
    </row>
    <row r="695" spans="1:5" s="968" customFormat="1" x14ac:dyDescent="0.15">
      <c r="A695" s="965"/>
      <c r="B695" s="1376"/>
      <c r="C695" s="967"/>
      <c r="D695" s="967"/>
      <c r="E695" s="967"/>
    </row>
    <row r="696" spans="1:5" s="968" customFormat="1" x14ac:dyDescent="0.15">
      <c r="A696" s="965"/>
      <c r="B696" s="1376"/>
      <c r="C696" s="967"/>
      <c r="D696" s="967"/>
      <c r="E696" s="967"/>
    </row>
    <row r="697" spans="1:5" s="968" customFormat="1" x14ac:dyDescent="0.15">
      <c r="A697" s="965"/>
      <c r="B697" s="1376"/>
      <c r="C697" s="967"/>
      <c r="D697" s="967"/>
      <c r="E697" s="967"/>
    </row>
    <row r="698" spans="1:5" s="968" customFormat="1" x14ac:dyDescent="0.15">
      <c r="A698" s="965"/>
      <c r="B698" s="1376"/>
      <c r="C698" s="967"/>
      <c r="D698" s="967"/>
      <c r="E698" s="967"/>
    </row>
    <row r="699" spans="1:5" s="968" customFormat="1" x14ac:dyDescent="0.15">
      <c r="A699" s="965"/>
      <c r="B699" s="1376"/>
      <c r="C699" s="967"/>
      <c r="D699" s="967"/>
      <c r="E699" s="967"/>
    </row>
    <row r="700" spans="1:5" s="968" customFormat="1" x14ac:dyDescent="0.15">
      <c r="A700" s="965"/>
      <c r="B700" s="1376"/>
      <c r="C700" s="967"/>
      <c r="D700" s="967"/>
      <c r="E700" s="967"/>
    </row>
    <row r="701" spans="1:5" s="968" customFormat="1" x14ac:dyDescent="0.15">
      <c r="A701" s="965"/>
      <c r="B701" s="1376"/>
      <c r="C701" s="967"/>
      <c r="D701" s="967"/>
      <c r="E701" s="967"/>
    </row>
    <row r="702" spans="1:5" s="968" customFormat="1" x14ac:dyDescent="0.15">
      <c r="A702" s="965"/>
      <c r="B702" s="1376"/>
      <c r="C702" s="967"/>
      <c r="D702" s="967"/>
      <c r="E702" s="967"/>
    </row>
    <row r="703" spans="1:5" s="968" customFormat="1" x14ac:dyDescent="0.15">
      <c r="A703" s="965"/>
      <c r="B703" s="1376"/>
      <c r="C703" s="967"/>
      <c r="D703" s="967"/>
      <c r="E703" s="967"/>
    </row>
    <row r="704" spans="1:5" s="968" customFormat="1" x14ac:dyDescent="0.15">
      <c r="A704" s="965"/>
      <c r="B704" s="1376"/>
      <c r="C704" s="967"/>
      <c r="D704" s="967"/>
      <c r="E704" s="967"/>
    </row>
    <row r="705" spans="1:5" s="968" customFormat="1" x14ac:dyDescent="0.15">
      <c r="A705" s="965"/>
      <c r="B705" s="1376"/>
      <c r="C705" s="967"/>
      <c r="D705" s="967"/>
      <c r="E705" s="967"/>
    </row>
    <row r="706" spans="1:5" s="968" customFormat="1" x14ac:dyDescent="0.15">
      <c r="A706" s="965"/>
      <c r="B706" s="1376"/>
      <c r="C706" s="967"/>
      <c r="D706" s="967"/>
      <c r="E706" s="967"/>
    </row>
    <row r="707" spans="1:5" s="968" customFormat="1" x14ac:dyDescent="0.15">
      <c r="A707" s="965"/>
      <c r="B707" s="1376"/>
      <c r="C707" s="967"/>
      <c r="D707" s="967"/>
      <c r="E707" s="967"/>
    </row>
    <row r="708" spans="1:5" s="968" customFormat="1" x14ac:dyDescent="0.15">
      <c r="A708" s="965"/>
      <c r="B708" s="1376"/>
      <c r="C708" s="967"/>
      <c r="D708" s="967"/>
      <c r="E708" s="967"/>
    </row>
    <row r="709" spans="1:5" s="968" customFormat="1" x14ac:dyDescent="0.15">
      <c r="A709" s="965"/>
      <c r="B709" s="1376"/>
      <c r="C709" s="967"/>
      <c r="D709" s="967"/>
      <c r="E709" s="967"/>
    </row>
    <row r="710" spans="1:5" s="968" customFormat="1" x14ac:dyDescent="0.15">
      <c r="A710" s="965"/>
      <c r="B710" s="1376"/>
      <c r="C710" s="967"/>
      <c r="D710" s="967"/>
      <c r="E710" s="967"/>
    </row>
    <row r="711" spans="1:5" s="968" customFormat="1" x14ac:dyDescent="0.15">
      <c r="A711" s="965"/>
      <c r="B711" s="1376"/>
      <c r="C711" s="967"/>
      <c r="D711" s="967"/>
      <c r="E711" s="967"/>
    </row>
    <row r="712" spans="1:5" s="968" customFormat="1" x14ac:dyDescent="0.15">
      <c r="A712" s="965"/>
      <c r="B712" s="1376"/>
      <c r="C712" s="967"/>
      <c r="D712" s="967"/>
      <c r="E712" s="967"/>
    </row>
    <row r="713" spans="1:5" s="968" customFormat="1" x14ac:dyDescent="0.15">
      <c r="A713" s="965"/>
      <c r="B713" s="1376"/>
      <c r="C713" s="967"/>
      <c r="D713" s="967"/>
      <c r="E713" s="967"/>
    </row>
    <row r="714" spans="1:5" s="968" customFormat="1" x14ac:dyDescent="0.15">
      <c r="A714" s="965"/>
      <c r="B714" s="1376"/>
      <c r="C714" s="967"/>
      <c r="D714" s="967"/>
      <c r="E714" s="967"/>
    </row>
    <row r="715" spans="1:5" s="968" customFormat="1" x14ac:dyDescent="0.15">
      <c r="A715" s="965"/>
      <c r="B715" s="1376"/>
      <c r="C715" s="967"/>
      <c r="D715" s="967"/>
      <c r="E715" s="967"/>
    </row>
    <row r="716" spans="1:5" s="968" customFormat="1" x14ac:dyDescent="0.15">
      <c r="A716" s="965"/>
      <c r="B716" s="1376"/>
      <c r="C716" s="967"/>
      <c r="D716" s="967"/>
      <c r="E716" s="967"/>
    </row>
    <row r="717" spans="1:5" s="968" customFormat="1" x14ac:dyDescent="0.15">
      <c r="A717" s="965"/>
      <c r="B717" s="1376"/>
      <c r="C717" s="967"/>
      <c r="D717" s="967"/>
      <c r="E717" s="967"/>
    </row>
    <row r="718" spans="1:5" s="968" customFormat="1" x14ac:dyDescent="0.15">
      <c r="A718" s="965"/>
      <c r="B718" s="1376"/>
      <c r="C718" s="967"/>
      <c r="D718" s="967"/>
      <c r="E718" s="967"/>
    </row>
    <row r="719" spans="1:5" s="968" customFormat="1" x14ac:dyDescent="0.15">
      <c r="A719" s="965"/>
      <c r="B719" s="1376"/>
      <c r="C719" s="967"/>
      <c r="D719" s="967"/>
      <c r="E719" s="967"/>
    </row>
    <row r="720" spans="1:5" s="968" customFormat="1" x14ac:dyDescent="0.15">
      <c r="A720" s="965"/>
      <c r="B720" s="1376"/>
      <c r="C720" s="967"/>
      <c r="D720" s="967"/>
      <c r="E720" s="967"/>
    </row>
    <row r="721" spans="1:5" s="968" customFormat="1" x14ac:dyDescent="0.15">
      <c r="A721" s="965"/>
      <c r="B721" s="1376"/>
      <c r="C721" s="967"/>
      <c r="D721" s="967"/>
      <c r="E721" s="967"/>
    </row>
    <row r="722" spans="1:5" s="968" customFormat="1" x14ac:dyDescent="0.15">
      <c r="A722" s="965"/>
      <c r="B722" s="1376"/>
      <c r="C722" s="967"/>
      <c r="D722" s="967"/>
      <c r="E722" s="967"/>
    </row>
    <row r="723" spans="1:5" s="968" customFormat="1" x14ac:dyDescent="0.15">
      <c r="A723" s="965"/>
      <c r="B723" s="1376"/>
      <c r="C723" s="967"/>
      <c r="D723" s="967"/>
      <c r="E723" s="967"/>
    </row>
    <row r="724" spans="1:5" s="968" customFormat="1" x14ac:dyDescent="0.15">
      <c r="A724" s="965"/>
      <c r="B724" s="1376"/>
      <c r="C724" s="967"/>
      <c r="D724" s="967"/>
      <c r="E724" s="967"/>
    </row>
    <row r="725" spans="1:5" s="968" customFormat="1" x14ac:dyDescent="0.15">
      <c r="A725" s="965"/>
      <c r="B725" s="1376"/>
      <c r="C725" s="967"/>
      <c r="D725" s="967"/>
      <c r="E725" s="967"/>
    </row>
    <row r="726" spans="1:5" s="968" customFormat="1" x14ac:dyDescent="0.15">
      <c r="A726" s="965"/>
      <c r="B726" s="1376"/>
      <c r="C726" s="967"/>
      <c r="D726" s="967"/>
      <c r="E726" s="967"/>
    </row>
    <row r="727" spans="1:5" s="968" customFormat="1" x14ac:dyDescent="0.15">
      <c r="A727" s="965"/>
      <c r="B727" s="1376"/>
      <c r="C727" s="967"/>
      <c r="D727" s="967"/>
      <c r="E727" s="967"/>
    </row>
    <row r="728" spans="1:5" s="968" customFormat="1" x14ac:dyDescent="0.15">
      <c r="A728" s="965"/>
      <c r="B728" s="1376"/>
      <c r="C728" s="967"/>
      <c r="D728" s="967"/>
      <c r="E728" s="967"/>
    </row>
    <row r="729" spans="1:5" s="968" customFormat="1" x14ac:dyDescent="0.15">
      <c r="A729" s="965"/>
      <c r="B729" s="1376"/>
      <c r="C729" s="967"/>
      <c r="D729" s="967"/>
      <c r="E729" s="967"/>
    </row>
    <row r="730" spans="1:5" s="968" customFormat="1" x14ac:dyDescent="0.15">
      <c r="A730" s="965"/>
      <c r="B730" s="1376"/>
      <c r="C730" s="967"/>
      <c r="D730" s="967"/>
      <c r="E730" s="967"/>
    </row>
    <row r="731" spans="1:5" s="968" customFormat="1" x14ac:dyDescent="0.15">
      <c r="A731" s="965"/>
      <c r="B731" s="1376"/>
      <c r="C731" s="967"/>
      <c r="D731" s="967"/>
      <c r="E731" s="967"/>
    </row>
    <row r="732" spans="1:5" s="968" customFormat="1" x14ac:dyDescent="0.15">
      <c r="A732" s="965"/>
      <c r="B732" s="1376"/>
      <c r="C732" s="967"/>
      <c r="D732" s="967"/>
      <c r="E732" s="967"/>
    </row>
    <row r="733" spans="1:5" s="968" customFormat="1" x14ac:dyDescent="0.15">
      <c r="A733" s="965"/>
      <c r="B733" s="1376"/>
      <c r="C733" s="967"/>
      <c r="D733" s="967"/>
      <c r="E733" s="967"/>
    </row>
    <row r="734" spans="1:5" s="968" customFormat="1" x14ac:dyDescent="0.15">
      <c r="A734" s="965"/>
      <c r="B734" s="1376"/>
      <c r="C734" s="967"/>
      <c r="D734" s="967"/>
      <c r="E734" s="967"/>
    </row>
    <row r="735" spans="1:5" s="968" customFormat="1" x14ac:dyDescent="0.15">
      <c r="A735" s="965"/>
      <c r="B735" s="1376"/>
      <c r="C735" s="967"/>
      <c r="D735" s="967"/>
      <c r="E735" s="967"/>
    </row>
    <row r="736" spans="1:5" s="968" customFormat="1" x14ac:dyDescent="0.15">
      <c r="A736" s="965"/>
      <c r="B736" s="1376"/>
      <c r="C736" s="967"/>
      <c r="D736" s="967"/>
      <c r="E736" s="967"/>
    </row>
    <row r="737" spans="1:5" s="968" customFormat="1" x14ac:dyDescent="0.15">
      <c r="A737" s="965"/>
      <c r="B737" s="1376"/>
      <c r="C737" s="967"/>
      <c r="D737" s="967"/>
      <c r="E737" s="967"/>
    </row>
    <row r="738" spans="1:5" s="968" customFormat="1" x14ac:dyDescent="0.15">
      <c r="A738" s="965"/>
      <c r="B738" s="1376"/>
      <c r="C738" s="967"/>
      <c r="D738" s="967"/>
      <c r="E738" s="967"/>
    </row>
    <row r="739" spans="1:5" s="968" customFormat="1" x14ac:dyDescent="0.15">
      <c r="A739" s="965"/>
      <c r="B739" s="1376"/>
      <c r="C739" s="967"/>
      <c r="D739" s="967"/>
      <c r="E739" s="967"/>
    </row>
    <row r="740" spans="1:5" s="968" customFormat="1" x14ac:dyDescent="0.15">
      <c r="A740" s="965"/>
      <c r="B740" s="1376"/>
      <c r="C740" s="967"/>
      <c r="D740" s="967"/>
      <c r="E740" s="967"/>
    </row>
    <row r="741" spans="1:5" s="968" customFormat="1" x14ac:dyDescent="0.15">
      <c r="A741" s="965"/>
      <c r="B741" s="1376"/>
      <c r="C741" s="967"/>
      <c r="D741" s="967"/>
      <c r="E741" s="967"/>
    </row>
    <row r="742" spans="1:5" s="968" customFormat="1" x14ac:dyDescent="0.15">
      <c r="A742" s="965"/>
      <c r="B742" s="1376"/>
      <c r="C742" s="967"/>
      <c r="D742" s="967"/>
      <c r="E742" s="967"/>
    </row>
    <row r="743" spans="1:5" s="968" customFormat="1" x14ac:dyDescent="0.15">
      <c r="A743" s="965"/>
      <c r="B743" s="1376"/>
      <c r="C743" s="967"/>
      <c r="D743" s="967"/>
      <c r="E743" s="967"/>
    </row>
    <row r="744" spans="1:5" s="968" customFormat="1" x14ac:dyDescent="0.15">
      <c r="A744" s="965"/>
      <c r="B744" s="1376"/>
      <c r="C744" s="967"/>
      <c r="D744" s="967"/>
      <c r="E744" s="967"/>
    </row>
    <row r="745" spans="1:5" s="968" customFormat="1" x14ac:dyDescent="0.15">
      <c r="A745" s="965"/>
      <c r="B745" s="1376"/>
      <c r="C745" s="967"/>
      <c r="D745" s="967"/>
      <c r="E745" s="967"/>
    </row>
    <row r="746" spans="1:5" s="968" customFormat="1" x14ac:dyDescent="0.15">
      <c r="A746" s="965"/>
      <c r="B746" s="1376"/>
      <c r="C746" s="967"/>
      <c r="D746" s="967"/>
      <c r="E746" s="967"/>
    </row>
    <row r="747" spans="1:5" s="968" customFormat="1" x14ac:dyDescent="0.15">
      <c r="A747" s="965"/>
      <c r="B747" s="1376"/>
      <c r="C747" s="967"/>
      <c r="D747" s="967"/>
      <c r="E747" s="967"/>
    </row>
    <row r="748" spans="1:5" s="968" customFormat="1" x14ac:dyDescent="0.15">
      <c r="A748" s="965"/>
      <c r="B748" s="1376"/>
      <c r="C748" s="967"/>
      <c r="D748" s="967"/>
      <c r="E748" s="967"/>
    </row>
    <row r="749" spans="1:5" s="968" customFormat="1" x14ac:dyDescent="0.15">
      <c r="A749" s="965"/>
      <c r="B749" s="1376"/>
      <c r="C749" s="967"/>
      <c r="D749" s="967"/>
      <c r="E749" s="967"/>
    </row>
    <row r="750" spans="1:5" s="968" customFormat="1" x14ac:dyDescent="0.15">
      <c r="A750" s="965"/>
      <c r="B750" s="1376"/>
      <c r="C750" s="967"/>
      <c r="D750" s="967"/>
      <c r="E750" s="967"/>
    </row>
    <row r="751" spans="1:5" s="968" customFormat="1" x14ac:dyDescent="0.15">
      <c r="A751" s="965"/>
      <c r="B751" s="1376"/>
      <c r="C751" s="967"/>
      <c r="D751" s="967"/>
      <c r="E751" s="967"/>
    </row>
    <row r="752" spans="1:5" s="968" customFormat="1" x14ac:dyDescent="0.15">
      <c r="A752" s="965"/>
      <c r="B752" s="1376"/>
      <c r="C752" s="967"/>
      <c r="D752" s="967"/>
      <c r="E752" s="967"/>
    </row>
    <row r="753" spans="1:5" s="968" customFormat="1" x14ac:dyDescent="0.15">
      <c r="A753" s="965"/>
      <c r="B753" s="1376"/>
      <c r="C753" s="967"/>
      <c r="D753" s="967"/>
      <c r="E753" s="967"/>
    </row>
    <row r="754" spans="1:5" s="968" customFormat="1" x14ac:dyDescent="0.15">
      <c r="A754" s="965"/>
      <c r="B754" s="1376"/>
      <c r="C754" s="967"/>
      <c r="D754" s="967"/>
      <c r="E754" s="967"/>
    </row>
    <row r="755" spans="1:5" s="968" customFormat="1" x14ac:dyDescent="0.15">
      <c r="A755" s="965"/>
      <c r="B755" s="1376"/>
      <c r="C755" s="967"/>
      <c r="D755" s="967"/>
      <c r="E755" s="967"/>
    </row>
    <row r="756" spans="1:5" s="968" customFormat="1" x14ac:dyDescent="0.15">
      <c r="A756" s="965"/>
      <c r="B756" s="1376"/>
      <c r="C756" s="967"/>
      <c r="D756" s="967"/>
      <c r="E756" s="967"/>
    </row>
    <row r="757" spans="1:5" s="968" customFormat="1" x14ac:dyDescent="0.15">
      <c r="A757" s="965"/>
      <c r="B757" s="1376"/>
      <c r="C757" s="967"/>
      <c r="D757" s="967"/>
      <c r="E757" s="967"/>
    </row>
    <row r="758" spans="1:5" s="968" customFormat="1" x14ac:dyDescent="0.15">
      <c r="A758" s="965"/>
      <c r="B758" s="1376"/>
      <c r="C758" s="967"/>
      <c r="D758" s="967"/>
      <c r="E758" s="967"/>
    </row>
    <row r="759" spans="1:5" s="968" customFormat="1" x14ac:dyDescent="0.15">
      <c r="A759" s="965"/>
      <c r="B759" s="1376"/>
      <c r="C759" s="967"/>
      <c r="D759" s="967"/>
      <c r="E759" s="967"/>
    </row>
    <row r="760" spans="1:5" s="968" customFormat="1" x14ac:dyDescent="0.15">
      <c r="A760" s="965"/>
      <c r="B760" s="1376"/>
      <c r="C760" s="967"/>
      <c r="D760" s="967"/>
      <c r="E760" s="967"/>
    </row>
    <row r="761" spans="1:5" s="968" customFormat="1" x14ac:dyDescent="0.15">
      <c r="A761" s="965"/>
      <c r="B761" s="1376"/>
      <c r="C761" s="967"/>
      <c r="D761" s="967"/>
      <c r="E761" s="967"/>
    </row>
    <row r="762" spans="1:5" s="968" customFormat="1" x14ac:dyDescent="0.15">
      <c r="A762" s="965"/>
      <c r="B762" s="1376"/>
      <c r="C762" s="967"/>
      <c r="D762" s="967"/>
      <c r="E762" s="967"/>
    </row>
    <row r="763" spans="1:5" s="968" customFormat="1" x14ac:dyDescent="0.15">
      <c r="A763" s="965"/>
      <c r="B763" s="1376"/>
      <c r="C763" s="967"/>
      <c r="D763" s="967"/>
      <c r="E763" s="967"/>
    </row>
    <row r="764" spans="1:5" s="968" customFormat="1" x14ac:dyDescent="0.15">
      <c r="A764" s="965"/>
      <c r="B764" s="1376"/>
      <c r="C764" s="967"/>
      <c r="D764" s="967"/>
      <c r="E764" s="967"/>
    </row>
    <row r="765" spans="1:5" s="968" customFormat="1" x14ac:dyDescent="0.15">
      <c r="A765" s="965"/>
      <c r="B765" s="1376"/>
      <c r="C765" s="967"/>
      <c r="D765" s="967"/>
      <c r="E765" s="967"/>
    </row>
    <row r="766" spans="1:5" s="968" customFormat="1" x14ac:dyDescent="0.15">
      <c r="A766" s="965"/>
      <c r="B766" s="1376"/>
      <c r="C766" s="967"/>
      <c r="D766" s="967"/>
      <c r="E766" s="967"/>
    </row>
    <row r="767" spans="1:5" s="968" customFormat="1" x14ac:dyDescent="0.15">
      <c r="A767" s="965"/>
      <c r="B767" s="1376"/>
      <c r="C767" s="967"/>
      <c r="D767" s="967"/>
      <c r="E767" s="967"/>
    </row>
    <row r="768" spans="1:5" s="968" customFormat="1" x14ac:dyDescent="0.15">
      <c r="A768" s="965"/>
      <c r="B768" s="1376"/>
      <c r="C768" s="967"/>
      <c r="D768" s="967"/>
      <c r="E768" s="967"/>
    </row>
    <row r="769" spans="1:5" s="968" customFormat="1" x14ac:dyDescent="0.15">
      <c r="A769" s="965"/>
      <c r="B769" s="1376"/>
      <c r="C769" s="967"/>
      <c r="D769" s="967"/>
      <c r="E769" s="967"/>
    </row>
    <row r="770" spans="1:5" s="968" customFormat="1" x14ac:dyDescent="0.15">
      <c r="A770" s="965"/>
      <c r="B770" s="1376"/>
      <c r="C770" s="967"/>
      <c r="D770" s="967"/>
      <c r="E770" s="967"/>
    </row>
    <row r="771" spans="1:5" s="968" customFormat="1" x14ac:dyDescent="0.15">
      <c r="A771" s="965"/>
      <c r="B771" s="1376"/>
      <c r="C771" s="967"/>
      <c r="D771" s="967"/>
      <c r="E771" s="967"/>
    </row>
    <row r="772" spans="1:5" s="968" customFormat="1" x14ac:dyDescent="0.15">
      <c r="A772" s="965"/>
      <c r="B772" s="1376"/>
      <c r="C772" s="967"/>
      <c r="D772" s="967"/>
      <c r="E772" s="967"/>
    </row>
    <row r="773" spans="1:5" s="968" customFormat="1" x14ac:dyDescent="0.15">
      <c r="A773" s="965"/>
      <c r="B773" s="1376"/>
      <c r="C773" s="967"/>
      <c r="D773" s="967"/>
      <c r="E773" s="967"/>
    </row>
    <row r="774" spans="1:5" s="968" customFormat="1" x14ac:dyDescent="0.15">
      <c r="A774" s="965"/>
      <c r="B774" s="1376"/>
      <c r="C774" s="967"/>
      <c r="D774" s="967"/>
      <c r="E774" s="967"/>
    </row>
    <row r="775" spans="1:5" s="968" customFormat="1" x14ac:dyDescent="0.15">
      <c r="A775" s="965"/>
      <c r="B775" s="1376"/>
      <c r="C775" s="967"/>
      <c r="D775" s="967"/>
      <c r="E775" s="967"/>
    </row>
    <row r="776" spans="1:5" s="968" customFormat="1" x14ac:dyDescent="0.15">
      <c r="A776" s="965"/>
      <c r="B776" s="1376"/>
      <c r="C776" s="967"/>
      <c r="D776" s="967"/>
      <c r="E776" s="967"/>
    </row>
    <row r="777" spans="1:5" s="968" customFormat="1" x14ac:dyDescent="0.15">
      <c r="A777" s="965"/>
      <c r="B777" s="1376"/>
      <c r="C777" s="967"/>
      <c r="D777" s="967"/>
      <c r="E777" s="967"/>
    </row>
    <row r="778" spans="1:5" s="968" customFormat="1" x14ac:dyDescent="0.15">
      <c r="A778" s="965"/>
      <c r="B778" s="1376"/>
      <c r="C778" s="967"/>
      <c r="D778" s="967"/>
      <c r="E778" s="967"/>
    </row>
    <row r="779" spans="1:5" s="968" customFormat="1" x14ac:dyDescent="0.15">
      <c r="A779" s="965"/>
      <c r="B779" s="1376"/>
      <c r="C779" s="967"/>
      <c r="D779" s="967"/>
      <c r="E779" s="967"/>
    </row>
    <row r="780" spans="1:5" s="968" customFormat="1" x14ac:dyDescent="0.15">
      <c r="A780" s="965"/>
      <c r="B780" s="1376"/>
      <c r="C780" s="967"/>
      <c r="D780" s="967"/>
      <c r="E780" s="967"/>
    </row>
    <row r="781" spans="1:5" s="968" customFormat="1" x14ac:dyDescent="0.15">
      <c r="A781" s="965"/>
      <c r="B781" s="1376"/>
      <c r="C781" s="967"/>
      <c r="D781" s="967"/>
      <c r="E781" s="967"/>
    </row>
    <row r="782" spans="1:5" s="968" customFormat="1" x14ac:dyDescent="0.15">
      <c r="A782" s="965"/>
      <c r="B782" s="1376"/>
      <c r="C782" s="967"/>
      <c r="D782" s="967"/>
      <c r="E782" s="967"/>
    </row>
    <row r="783" spans="1:5" s="968" customFormat="1" x14ac:dyDescent="0.15">
      <c r="A783" s="965"/>
      <c r="B783" s="1376"/>
      <c r="C783" s="967"/>
      <c r="D783" s="967"/>
      <c r="E783" s="967"/>
    </row>
    <row r="784" spans="1:5" s="968" customFormat="1" x14ac:dyDescent="0.15">
      <c r="A784" s="965"/>
      <c r="B784" s="1376"/>
      <c r="C784" s="967"/>
      <c r="D784" s="967"/>
      <c r="E784" s="967"/>
    </row>
    <row r="785" spans="1:5" s="968" customFormat="1" x14ac:dyDescent="0.15">
      <c r="A785" s="965"/>
      <c r="B785" s="1376"/>
      <c r="C785" s="967"/>
      <c r="D785" s="967"/>
      <c r="E785" s="967"/>
    </row>
    <row r="786" spans="1:5" s="968" customFormat="1" x14ac:dyDescent="0.15">
      <c r="A786" s="965"/>
      <c r="B786" s="1376"/>
      <c r="C786" s="967"/>
      <c r="D786" s="967"/>
      <c r="E786" s="967"/>
    </row>
    <row r="787" spans="1:5" s="968" customFormat="1" x14ac:dyDescent="0.15">
      <c r="A787" s="965"/>
      <c r="B787" s="1376"/>
      <c r="C787" s="967"/>
      <c r="D787" s="967"/>
      <c r="E787" s="967"/>
    </row>
    <row r="788" spans="1:5" s="968" customFormat="1" x14ac:dyDescent="0.15">
      <c r="A788" s="965"/>
      <c r="B788" s="1376"/>
      <c r="C788" s="967"/>
      <c r="D788" s="967"/>
      <c r="E788" s="967"/>
    </row>
    <row r="789" spans="1:5" s="968" customFormat="1" x14ac:dyDescent="0.15">
      <c r="A789" s="965"/>
      <c r="B789" s="1376"/>
      <c r="C789" s="967"/>
      <c r="D789" s="967"/>
      <c r="E789" s="967"/>
    </row>
    <row r="790" spans="1:5" s="968" customFormat="1" x14ac:dyDescent="0.15">
      <c r="A790" s="965"/>
      <c r="B790" s="1376"/>
      <c r="C790" s="967"/>
      <c r="D790" s="967"/>
      <c r="E790" s="967"/>
    </row>
    <row r="791" spans="1:5" s="968" customFormat="1" x14ac:dyDescent="0.15">
      <c r="A791" s="965"/>
      <c r="B791" s="1376"/>
      <c r="C791" s="967"/>
      <c r="D791" s="967"/>
      <c r="E791" s="967"/>
    </row>
    <row r="792" spans="1:5" s="968" customFormat="1" x14ac:dyDescent="0.15">
      <c r="A792" s="965"/>
      <c r="B792" s="1376"/>
      <c r="C792" s="967"/>
      <c r="D792" s="967"/>
      <c r="E792" s="967"/>
    </row>
    <row r="793" spans="1:5" s="968" customFormat="1" x14ac:dyDescent="0.15">
      <c r="A793" s="965"/>
      <c r="B793" s="1376"/>
      <c r="C793" s="967"/>
      <c r="D793" s="967"/>
      <c r="E793" s="967"/>
    </row>
    <row r="794" spans="1:5" s="968" customFormat="1" x14ac:dyDescent="0.15">
      <c r="A794" s="965"/>
      <c r="B794" s="1376"/>
      <c r="C794" s="967"/>
      <c r="D794" s="967"/>
      <c r="E794" s="967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H35"/>
  <sheetViews>
    <sheetView workbookViewId="0">
      <pane ySplit="7" topLeftCell="A8" activePane="bottomLeft" state="frozen"/>
      <selection activeCell="B65" sqref="B65"/>
      <selection pane="bottomLeft" activeCell="B1" sqref="B1:H2"/>
    </sheetView>
  </sheetViews>
  <sheetFormatPr defaultColWidth="9.140625" defaultRowHeight="14.45" customHeight="1" x14ac:dyDescent="0.2"/>
  <cols>
    <col min="1" max="1" width="5.140625" style="171" customWidth="1"/>
    <col min="2" max="2" width="50.42578125" style="12" customWidth="1"/>
    <col min="3" max="3" width="11.85546875" style="97" customWidth="1"/>
    <col min="4" max="4" width="12.7109375" style="97" customWidth="1"/>
    <col min="5" max="5" width="13.5703125" style="97" customWidth="1"/>
    <col min="6" max="8" width="0" style="98" hidden="1" customWidth="1"/>
    <col min="9" max="16384" width="9.140625" style="8"/>
  </cols>
  <sheetData>
    <row r="1" spans="1:8" ht="14.45" customHeight="1" x14ac:dyDescent="0.2">
      <c r="B1" s="1494" t="s">
        <v>1279</v>
      </c>
      <c r="C1" s="1494"/>
      <c r="D1" s="1494"/>
      <c r="E1" s="1494"/>
      <c r="F1" s="1494"/>
      <c r="G1" s="1494"/>
      <c r="H1" s="1494"/>
    </row>
    <row r="2" spans="1:8" ht="14.45" customHeight="1" x14ac:dyDescent="0.2">
      <c r="B2" s="1494"/>
      <c r="C2" s="1494"/>
      <c r="D2" s="1494"/>
      <c r="E2" s="1494"/>
      <c r="F2" s="1494"/>
      <c r="G2" s="1494"/>
      <c r="H2" s="1494"/>
    </row>
    <row r="3" spans="1:8" ht="14.45" customHeight="1" x14ac:dyDescent="0.2">
      <c r="A3" s="1495" t="s">
        <v>51</v>
      </c>
      <c r="B3" s="1481"/>
      <c r="C3" s="1481"/>
      <c r="D3" s="1481"/>
      <c r="E3" s="1481"/>
      <c r="F3" s="1481"/>
      <c r="G3" s="1481"/>
      <c r="H3" s="1481"/>
    </row>
    <row r="4" spans="1:8" s="9" customFormat="1" ht="14.45" customHeight="1" x14ac:dyDescent="0.2">
      <c r="A4" s="1496" t="s">
        <v>1018</v>
      </c>
      <c r="B4" s="1481"/>
      <c r="C4" s="1481"/>
      <c r="D4" s="1481"/>
      <c r="E4" s="1481"/>
      <c r="F4" s="1481"/>
      <c r="G4" s="1481"/>
      <c r="H4" s="1481"/>
    </row>
    <row r="5" spans="1:8" s="9" customFormat="1" ht="14.45" customHeight="1" x14ac:dyDescent="0.15">
      <c r="A5" s="123"/>
    </row>
    <row r="6" spans="1:8" ht="14.45" customHeight="1" thickBot="1" x14ac:dyDescent="0.25">
      <c r="A6" s="1503" t="s">
        <v>376</v>
      </c>
      <c r="B6" s="1481"/>
      <c r="C6" s="1481"/>
      <c r="D6" s="1481"/>
      <c r="E6" s="1481"/>
      <c r="F6" s="1481"/>
      <c r="G6" s="1481"/>
      <c r="H6" s="1481"/>
    </row>
    <row r="7" spans="1:8" s="10" customFormat="1" ht="36.75" customHeight="1" x14ac:dyDescent="0.2">
      <c r="A7" s="1497" t="s">
        <v>53</v>
      </c>
      <c r="B7" s="1499" t="s">
        <v>78</v>
      </c>
      <c r="C7" s="1501" t="s">
        <v>1019</v>
      </c>
      <c r="D7" s="1501"/>
      <c r="E7" s="1502"/>
      <c r="F7" s="114"/>
    </row>
    <row r="8" spans="1:8" s="10" customFormat="1" ht="40.9" customHeight="1" thickBot="1" x14ac:dyDescent="0.25">
      <c r="A8" s="1498"/>
      <c r="B8" s="1500"/>
      <c r="C8" s="632" t="s">
        <v>59</v>
      </c>
      <c r="D8" s="632" t="s">
        <v>60</v>
      </c>
      <c r="E8" s="633" t="s">
        <v>61</v>
      </c>
      <c r="F8" s="114"/>
    </row>
    <row r="9" spans="1:8" s="10" customFormat="1" ht="10.5" customHeight="1" x14ac:dyDescent="0.2">
      <c r="A9" s="1405"/>
      <c r="B9" s="1389"/>
      <c r="C9" s="1390"/>
      <c r="D9" s="1390"/>
      <c r="E9" s="1391"/>
      <c r="F9" s="114"/>
    </row>
    <row r="10" spans="1:8" s="10" customFormat="1" ht="14.45" customHeight="1" x14ac:dyDescent="0.2">
      <c r="A10" s="1360"/>
      <c r="B10" s="1392" t="s">
        <v>79</v>
      </c>
      <c r="C10" s="77"/>
      <c r="D10" s="77"/>
      <c r="E10" s="274"/>
      <c r="F10" s="114"/>
    </row>
    <row r="11" spans="1:8" s="10" customFormat="1" ht="14.45" customHeight="1" x14ac:dyDescent="0.2">
      <c r="A11" s="1360"/>
      <c r="B11" s="1393" t="s">
        <v>766</v>
      </c>
      <c r="C11" s="193"/>
      <c r="D11" s="193"/>
      <c r="E11" s="297"/>
      <c r="F11" s="114"/>
    </row>
    <row r="12" spans="1:8" s="10" customFormat="1" ht="14.45" customHeight="1" x14ac:dyDescent="0.2">
      <c r="A12" s="1360" t="s">
        <v>420</v>
      </c>
      <c r="B12" s="1394" t="s">
        <v>1151</v>
      </c>
      <c r="C12" s="156">
        <v>1070</v>
      </c>
      <c r="D12" s="156">
        <v>1500</v>
      </c>
      <c r="E12" s="296">
        <f>SUM(C12:D12)</f>
        <v>2570</v>
      </c>
      <c r="F12" s="114"/>
    </row>
    <row r="13" spans="1:8" s="10" customFormat="1" ht="14.45" customHeight="1" thickBot="1" x14ac:dyDescent="0.25">
      <c r="A13" s="1360" t="s">
        <v>428</v>
      </c>
      <c r="B13" s="1394" t="s">
        <v>237</v>
      </c>
      <c r="C13" s="156">
        <v>2206</v>
      </c>
      <c r="D13" s="156">
        <v>24</v>
      </c>
      <c r="E13" s="296">
        <f>SUM(C13:D13)</f>
        <v>2230</v>
      </c>
      <c r="F13" s="114"/>
    </row>
    <row r="14" spans="1:8" s="10" customFormat="1" ht="14.45" customHeight="1" thickBot="1" x14ac:dyDescent="0.25">
      <c r="A14" s="1406" t="s">
        <v>429</v>
      </c>
      <c r="B14" s="281" t="s">
        <v>768</v>
      </c>
      <c r="C14" s="529">
        <f>SUM(C12:C13)</f>
        <v>3276</v>
      </c>
      <c r="D14" s="529">
        <f>SUM(D12:D13)</f>
        <v>1524</v>
      </c>
      <c r="E14" s="1395">
        <f>SUM(E12:E13)</f>
        <v>4800</v>
      </c>
      <c r="F14" s="114"/>
    </row>
    <row r="15" spans="1:8" s="10" customFormat="1" ht="14.45" customHeight="1" thickBot="1" x14ac:dyDescent="0.25">
      <c r="A15" s="1360"/>
      <c r="B15" s="1396"/>
      <c r="C15" s="195"/>
      <c r="D15" s="195"/>
      <c r="E15" s="276"/>
      <c r="F15" s="114"/>
    </row>
    <row r="16" spans="1:8" s="10" customFormat="1" ht="14.45" customHeight="1" thickBot="1" x14ac:dyDescent="0.25">
      <c r="A16" s="1406" t="s">
        <v>430</v>
      </c>
      <c r="B16" s="281" t="s">
        <v>238</v>
      </c>
      <c r="C16" s="529">
        <v>0</v>
      </c>
      <c r="D16" s="529">
        <v>0</v>
      </c>
      <c r="E16" s="1395">
        <f>C16+D16</f>
        <v>0</v>
      </c>
      <c r="F16" s="163" t="e">
        <f>#REF!+#REF!</f>
        <v>#REF!</v>
      </c>
      <c r="G16" s="163" t="e">
        <f>#REF!+#REF!</f>
        <v>#REF!</v>
      </c>
      <c r="H16" s="163" t="e">
        <f>#REF!+#REF!</f>
        <v>#REF!</v>
      </c>
    </row>
    <row r="17" spans="1:8" s="10" customFormat="1" ht="14.45" customHeight="1" thickBot="1" x14ac:dyDescent="0.25">
      <c r="A17" s="1360"/>
      <c r="B17" s="1396"/>
      <c r="C17" s="195"/>
      <c r="D17" s="195"/>
      <c r="E17" s="276"/>
      <c r="F17" s="114"/>
    </row>
    <row r="18" spans="1:8" s="10" customFormat="1" ht="14.45" customHeight="1" thickBot="1" x14ac:dyDescent="0.25">
      <c r="A18" s="1406" t="s">
        <v>431</v>
      </c>
      <c r="B18" s="281" t="s">
        <v>767</v>
      </c>
      <c r="C18" s="529">
        <v>0</v>
      </c>
      <c r="D18" s="529">
        <v>0</v>
      </c>
      <c r="E18" s="1395">
        <f>C18+D18</f>
        <v>0</v>
      </c>
      <c r="F18" s="114"/>
    </row>
    <row r="19" spans="1:8" s="10" customFormat="1" ht="12" customHeight="1" x14ac:dyDescent="0.2">
      <c r="A19" s="1360"/>
      <c r="B19" s="1397"/>
      <c r="C19" s="910"/>
      <c r="D19" s="910"/>
      <c r="E19" s="911"/>
      <c r="F19" s="114"/>
    </row>
    <row r="20" spans="1:8" s="9" customFormat="1" ht="14.25" customHeight="1" x14ac:dyDescent="0.2">
      <c r="A20" s="1360"/>
      <c r="B20" s="1398" t="s">
        <v>706</v>
      </c>
      <c r="C20" s="672"/>
      <c r="D20" s="672"/>
      <c r="E20" s="673"/>
      <c r="F20" s="123"/>
    </row>
    <row r="21" spans="1:8" s="9" customFormat="1" ht="36.75" customHeight="1" x14ac:dyDescent="0.2">
      <c r="A21" s="1360" t="s">
        <v>432</v>
      </c>
      <c r="B21" s="535" t="s">
        <v>862</v>
      </c>
      <c r="C21" s="156">
        <v>628358</v>
      </c>
      <c r="D21" s="156">
        <v>0</v>
      </c>
      <c r="E21" s="296">
        <f>C21+D21</f>
        <v>628358</v>
      </c>
      <c r="F21" s="123"/>
    </row>
    <row r="22" spans="1:8" s="9" customFormat="1" ht="26.25" customHeight="1" x14ac:dyDescent="0.2">
      <c r="A22" s="1360" t="s">
        <v>433</v>
      </c>
      <c r="B22" s="551" t="s">
        <v>727</v>
      </c>
      <c r="C22" s="156">
        <v>271745</v>
      </c>
      <c r="D22" s="156">
        <v>0</v>
      </c>
      <c r="E22" s="296">
        <f>C22+D22</f>
        <v>271745</v>
      </c>
      <c r="F22" s="123"/>
    </row>
    <row r="23" spans="1:8" s="9" customFormat="1" ht="26.25" customHeight="1" x14ac:dyDescent="0.2">
      <c r="A23" s="1360" t="s">
        <v>434</v>
      </c>
      <c r="B23" s="551" t="s">
        <v>1243</v>
      </c>
      <c r="C23" s="156">
        <v>1000</v>
      </c>
      <c r="D23" s="156"/>
      <c r="E23" s="955">
        <v>1000</v>
      </c>
      <c r="F23" s="123"/>
    </row>
    <row r="24" spans="1:8" s="9" customFormat="1" ht="26.25" customHeight="1" thickBot="1" x14ac:dyDescent="0.25">
      <c r="A24" s="1361" t="s">
        <v>435</v>
      </c>
      <c r="B24" s="551" t="s">
        <v>1239</v>
      </c>
      <c r="C24" s="156">
        <v>39172</v>
      </c>
      <c r="D24" s="156"/>
      <c r="E24" s="1362">
        <f>C24+D24</f>
        <v>39172</v>
      </c>
      <c r="F24" s="123"/>
    </row>
    <row r="25" spans="1:8" ht="14.45" customHeight="1" thickBot="1" x14ac:dyDescent="0.25">
      <c r="A25" s="1407" t="s">
        <v>464</v>
      </c>
      <c r="B25" s="824" t="s">
        <v>764</v>
      </c>
      <c r="C25" s="956">
        <f>SUM(C21:C24)</f>
        <v>940275</v>
      </c>
      <c r="D25" s="956">
        <f>SUM(D21:D24)</f>
        <v>0</v>
      </c>
      <c r="E25" s="1399">
        <f>SUM(E21:E24)</f>
        <v>940275</v>
      </c>
      <c r="F25" s="97"/>
      <c r="G25" s="8"/>
      <c r="H25" s="8"/>
    </row>
    <row r="26" spans="1:8" ht="14.45" customHeight="1" thickBot="1" x14ac:dyDescent="0.25">
      <c r="A26" s="1360"/>
      <c r="B26" s="1396"/>
      <c r="C26" s="672"/>
      <c r="D26" s="672"/>
      <c r="E26" s="673"/>
      <c r="F26" s="97"/>
      <c r="G26" s="8"/>
      <c r="H26" s="8"/>
    </row>
    <row r="27" spans="1:8" ht="14.45" customHeight="1" thickBot="1" x14ac:dyDescent="0.25">
      <c r="A27" s="1408" t="s">
        <v>465</v>
      </c>
      <c r="B27" s="281" t="s">
        <v>765</v>
      </c>
      <c r="C27" s="956">
        <v>0</v>
      </c>
      <c r="D27" s="956">
        <v>0</v>
      </c>
      <c r="E27" s="1399">
        <f>C27+D27</f>
        <v>0</v>
      </c>
      <c r="F27" s="97"/>
      <c r="G27" s="8"/>
      <c r="H27" s="8"/>
    </row>
    <row r="28" spans="1:8" ht="14.45" customHeight="1" x14ac:dyDescent="0.2">
      <c r="A28" s="1359"/>
      <c r="B28" s="1396"/>
      <c r="C28" s="672"/>
      <c r="D28" s="672"/>
      <c r="E28" s="1363"/>
      <c r="F28" s="97"/>
      <c r="G28" s="8"/>
      <c r="H28" s="8"/>
    </row>
    <row r="29" spans="1:8" s="10" customFormat="1" ht="14.45" customHeight="1" x14ac:dyDescent="0.2">
      <c r="A29" s="1360"/>
      <c r="B29" s="1400" t="s">
        <v>90</v>
      </c>
      <c r="C29" s="1401"/>
      <c r="D29" s="1401"/>
      <c r="E29" s="674"/>
      <c r="F29" s="114"/>
    </row>
    <row r="30" spans="1:8" s="10" customFormat="1" ht="14.45" customHeight="1" x14ac:dyDescent="0.2">
      <c r="A30" s="1360" t="s">
        <v>466</v>
      </c>
      <c r="B30" s="1402" t="s">
        <v>91</v>
      </c>
      <c r="C30" s="1403">
        <v>0</v>
      </c>
      <c r="D30" s="1016">
        <v>2983</v>
      </c>
      <c r="E30" s="955">
        <f>SUM(D30)</f>
        <v>2983</v>
      </c>
      <c r="F30" s="114"/>
    </row>
    <row r="31" spans="1:8" s="10" customFormat="1" ht="14.45" customHeight="1" x14ac:dyDescent="0.2">
      <c r="A31" s="1360" t="s">
        <v>467</v>
      </c>
      <c r="B31" s="1430" t="s">
        <v>1274</v>
      </c>
      <c r="C31" s="156"/>
      <c r="D31" s="156">
        <v>1001</v>
      </c>
      <c r="E31" s="955">
        <f>SUM(D31)</f>
        <v>1001</v>
      </c>
      <c r="F31" s="114"/>
    </row>
    <row r="32" spans="1:8" s="10" customFormat="1" ht="14.45" customHeight="1" thickBot="1" x14ac:dyDescent="0.25">
      <c r="A32" s="1361" t="s">
        <v>468</v>
      </c>
      <c r="B32" s="1402" t="s">
        <v>1245</v>
      </c>
      <c r="C32" s="1403">
        <v>100</v>
      </c>
      <c r="D32" s="1016">
        <v>1000</v>
      </c>
      <c r="E32" s="1364">
        <f>C32+D32</f>
        <v>1100</v>
      </c>
      <c r="F32" s="114"/>
    </row>
    <row r="33" spans="1:8" s="10" customFormat="1" ht="14.45" customHeight="1" thickBot="1" x14ac:dyDescent="0.25">
      <c r="A33" s="1407" t="s">
        <v>469</v>
      </c>
      <c r="B33" s="281" t="s">
        <v>92</v>
      </c>
      <c r="C33" s="956">
        <f>SUM(C30:C32)</f>
        <v>100</v>
      </c>
      <c r="D33" s="956">
        <f>SUM(D30:D32)</f>
        <v>4984</v>
      </c>
      <c r="E33" s="1399">
        <f>C33+D33</f>
        <v>5084</v>
      </c>
      <c r="F33" s="132"/>
    </row>
    <row r="34" spans="1:8" s="10" customFormat="1" ht="15.75" customHeight="1" thickBot="1" x14ac:dyDescent="0.25">
      <c r="A34" s="1360"/>
      <c r="B34" s="1396"/>
      <c r="C34" s="1404"/>
      <c r="D34" s="1404"/>
      <c r="E34" s="957"/>
      <c r="F34" s="114"/>
    </row>
    <row r="35" spans="1:8" s="10" customFormat="1" ht="14.45" customHeight="1" thickBot="1" x14ac:dyDescent="0.25">
      <c r="A35" s="1406" t="s">
        <v>470</v>
      </c>
      <c r="B35" s="281" t="s">
        <v>93</v>
      </c>
      <c r="C35" s="956">
        <f t="shared" ref="C35:H35" si="0">C14+C25+C27+C33+C18+C16</f>
        <v>943651</v>
      </c>
      <c r="D35" s="956">
        <f t="shared" si="0"/>
        <v>6508</v>
      </c>
      <c r="E35" s="1399">
        <f t="shared" si="0"/>
        <v>950159</v>
      </c>
      <c r="F35" s="163" t="e">
        <f t="shared" si="0"/>
        <v>#REF!</v>
      </c>
      <c r="G35" s="163" t="e">
        <f t="shared" si="0"/>
        <v>#REF!</v>
      </c>
      <c r="H35" s="163" t="e">
        <f t="shared" si="0"/>
        <v>#REF!</v>
      </c>
    </row>
  </sheetData>
  <sheetProtection selectLockedCells="1" selectUnlockedCells="1"/>
  <mergeCells count="7">
    <mergeCell ref="B1:H2"/>
    <mergeCell ref="A3:H3"/>
    <mergeCell ref="A4:H4"/>
    <mergeCell ref="A7:A8"/>
    <mergeCell ref="B7:B8"/>
    <mergeCell ref="C7:E7"/>
    <mergeCell ref="A6:H6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8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3" hidden="1" customWidth="1"/>
    <col min="2" max="2" width="3.7109375" style="93" customWidth="1"/>
    <col min="3" max="3" width="5.7109375" style="95" customWidth="1"/>
    <col min="4" max="4" width="60" style="91" customWidth="1"/>
    <col min="5" max="5" width="9" style="90" customWidth="1"/>
    <col min="6" max="6" width="9.140625" style="90"/>
    <col min="7" max="7" width="9.7109375" style="90" customWidth="1"/>
    <col min="8" max="16384" width="9.140625" style="11"/>
  </cols>
  <sheetData>
    <row r="1" spans="1:17" x14ac:dyDescent="0.2">
      <c r="C1" s="1504" t="s">
        <v>1280</v>
      </c>
      <c r="D1" s="1504"/>
      <c r="E1" s="1504"/>
      <c r="F1" s="1504"/>
      <c r="G1" s="1504"/>
    </row>
    <row r="2" spans="1:17" x14ac:dyDescent="0.2">
      <c r="C2" s="1098"/>
      <c r="D2" s="1098"/>
      <c r="E2" s="1098"/>
      <c r="F2" s="1098"/>
      <c r="G2" s="1098"/>
    </row>
    <row r="3" spans="1:17" ht="13.5" customHeight="1" x14ac:dyDescent="0.2">
      <c r="C3" s="1510" t="s">
        <v>774</v>
      </c>
      <c r="D3" s="1510"/>
      <c r="E3" s="1510"/>
      <c r="F3" s="1510"/>
      <c r="G3" s="1510"/>
    </row>
    <row r="4" spans="1:17" x14ac:dyDescent="0.2">
      <c r="C4" s="1511" t="s">
        <v>1017</v>
      </c>
      <c r="D4" s="1511"/>
      <c r="E4" s="1511"/>
      <c r="F4" s="1512"/>
      <c r="G4" s="1512"/>
    </row>
    <row r="5" spans="1:17" x14ac:dyDescent="0.2">
      <c r="C5" s="1100"/>
      <c r="D5" s="1100"/>
      <c r="E5" s="1100"/>
      <c r="F5" s="1101"/>
      <c r="G5" s="1101"/>
    </row>
    <row r="6" spans="1:17" ht="12.75" x14ac:dyDescent="0.2">
      <c r="C6" s="1100"/>
      <c r="D6" s="1505" t="s">
        <v>246</v>
      </c>
      <c r="E6" s="1506"/>
      <c r="F6" s="1506"/>
      <c r="G6" s="1506"/>
    </row>
    <row r="7" spans="1:17" ht="27" customHeight="1" x14ac:dyDescent="0.2">
      <c r="C7" s="1507" t="s">
        <v>72</v>
      </c>
      <c r="D7" s="1508" t="s">
        <v>78</v>
      </c>
      <c r="E7" s="1509" t="s">
        <v>1012</v>
      </c>
      <c r="F7" s="1509"/>
      <c r="G7" s="1509"/>
      <c r="I7" s="698"/>
    </row>
    <row r="8" spans="1:17" s="7" customFormat="1" ht="42.75" customHeight="1" x14ac:dyDescent="0.2">
      <c r="A8" s="94"/>
      <c r="B8" s="94"/>
      <c r="C8" s="1507"/>
      <c r="D8" s="1508"/>
      <c r="E8" s="1099" t="s">
        <v>59</v>
      </c>
      <c r="F8" s="1099" t="s">
        <v>60</v>
      </c>
      <c r="G8" s="1099" t="s">
        <v>61</v>
      </c>
    </row>
    <row r="9" spans="1:17" ht="14.25" customHeight="1" x14ac:dyDescent="0.2">
      <c r="C9" s="638"/>
      <c r="D9" s="505" t="s">
        <v>79</v>
      </c>
      <c r="E9" s="506"/>
      <c r="F9" s="92"/>
      <c r="G9" s="507"/>
      <c r="H9" s="349"/>
    </row>
    <row r="10" spans="1:17" ht="28.9" customHeight="1" x14ac:dyDescent="0.2">
      <c r="B10" s="636"/>
      <c r="C10" s="639"/>
      <c r="D10" s="527" t="s">
        <v>395</v>
      </c>
      <c r="E10" s="514"/>
      <c r="F10" s="528"/>
      <c r="G10" s="514"/>
      <c r="H10" s="349"/>
    </row>
    <row r="11" spans="1:17" x14ac:dyDescent="0.2">
      <c r="B11" s="636"/>
      <c r="C11" s="1089" t="s">
        <v>420</v>
      </c>
      <c r="D11" s="508" t="s">
        <v>377</v>
      </c>
      <c r="E11" s="367"/>
      <c r="F11" s="92"/>
      <c r="G11" s="367"/>
      <c r="H11" s="349"/>
    </row>
    <row r="12" spans="1:17" x14ac:dyDescent="0.2">
      <c r="B12" s="636"/>
      <c r="C12" s="1089" t="s">
        <v>428</v>
      </c>
      <c r="D12" s="508" t="s">
        <v>1199</v>
      </c>
      <c r="E12" s="667"/>
      <c r="F12" s="92">
        <v>21686</v>
      </c>
      <c r="G12" s="367">
        <f>SUM(E12:F12)</f>
        <v>21686</v>
      </c>
      <c r="H12" s="349"/>
      <c r="N12" s="570"/>
    </row>
    <row r="13" spans="1:17" x14ac:dyDescent="0.2">
      <c r="B13" s="636"/>
      <c r="C13" s="1089" t="s">
        <v>429</v>
      </c>
      <c r="D13" s="508" t="s">
        <v>1200</v>
      </c>
      <c r="E13" s="667"/>
      <c r="F13" s="92">
        <v>24508</v>
      </c>
      <c r="G13" s="367">
        <f>SUM(E13:F13)</f>
        <v>24508</v>
      </c>
      <c r="H13" s="349"/>
    </row>
    <row r="14" spans="1:17" x14ac:dyDescent="0.2">
      <c r="B14" s="636"/>
      <c r="C14" s="1089" t="s">
        <v>431</v>
      </c>
      <c r="D14" s="508" t="s">
        <v>378</v>
      </c>
      <c r="E14" s="367"/>
      <c r="F14" s="92"/>
      <c r="G14" s="367">
        <f t="shared" ref="G14:G25" si="0">SUM(E14:F14)</f>
        <v>0</v>
      </c>
      <c r="H14" s="349"/>
      <c r="L14" s="570"/>
      <c r="Q14" s="570"/>
    </row>
    <row r="15" spans="1:17" x14ac:dyDescent="0.2">
      <c r="B15" s="636"/>
      <c r="C15" s="1089" t="s">
        <v>432</v>
      </c>
      <c r="D15" s="509" t="s">
        <v>379</v>
      </c>
      <c r="E15" s="367"/>
      <c r="F15" s="92">
        <v>2900</v>
      </c>
      <c r="G15" s="367">
        <f t="shared" si="0"/>
        <v>2900</v>
      </c>
      <c r="H15" s="349"/>
    </row>
    <row r="16" spans="1:17" ht="13.5" customHeight="1" x14ac:dyDescent="0.2">
      <c r="B16" s="636"/>
      <c r="C16" s="1089" t="s">
        <v>433</v>
      </c>
      <c r="D16" s="509" t="s">
        <v>408</v>
      </c>
      <c r="E16" s="367">
        <v>1350</v>
      </c>
      <c r="F16" s="367"/>
      <c r="G16" s="367">
        <f t="shared" si="0"/>
        <v>1350</v>
      </c>
      <c r="H16" s="349"/>
    </row>
    <row r="17" spans="1:9" ht="13.5" customHeight="1" x14ac:dyDescent="0.2">
      <c r="B17" s="636"/>
      <c r="C17" s="1089" t="s">
        <v>434</v>
      </c>
      <c r="D17" s="532" t="s">
        <v>251</v>
      </c>
      <c r="E17" s="686"/>
      <c r="F17" s="685"/>
      <c r="G17" s="686">
        <f t="shared" si="0"/>
        <v>0</v>
      </c>
      <c r="H17" s="349"/>
    </row>
    <row r="18" spans="1:9" ht="13.5" customHeight="1" x14ac:dyDescent="0.2">
      <c r="B18" s="636"/>
      <c r="C18" s="1089" t="s">
        <v>435</v>
      </c>
      <c r="D18" s="532" t="s">
        <v>731</v>
      </c>
      <c r="E18" s="686"/>
      <c r="F18" s="685">
        <v>3464</v>
      </c>
      <c r="G18" s="686">
        <f t="shared" si="0"/>
        <v>3464</v>
      </c>
      <c r="H18" s="349"/>
    </row>
    <row r="19" spans="1:9" ht="13.5" customHeight="1" x14ac:dyDescent="0.2">
      <c r="B19" s="636"/>
      <c r="C19" s="1089" t="s">
        <v>464</v>
      </c>
      <c r="D19" s="532" t="s">
        <v>919</v>
      </c>
      <c r="E19" s="686"/>
      <c r="F19" s="685">
        <v>451</v>
      </c>
      <c r="G19" s="686">
        <f t="shared" si="0"/>
        <v>451</v>
      </c>
      <c r="H19" s="570"/>
    </row>
    <row r="20" spans="1:9" ht="13.5" customHeight="1" x14ac:dyDescent="0.2">
      <c r="B20" s="636"/>
      <c r="C20" s="1089" t="s">
        <v>465</v>
      </c>
      <c r="D20" s="1091" t="s">
        <v>1158</v>
      </c>
      <c r="E20" s="686"/>
      <c r="F20" s="685">
        <v>130</v>
      </c>
      <c r="G20" s="686">
        <f t="shared" si="0"/>
        <v>130</v>
      </c>
      <c r="H20" s="570"/>
    </row>
    <row r="21" spans="1:9" ht="13.5" customHeight="1" x14ac:dyDescent="0.2">
      <c r="B21" s="636"/>
      <c r="C21" s="1089" t="s">
        <v>466</v>
      </c>
      <c r="D21" s="1091" t="s">
        <v>1159</v>
      </c>
      <c r="E21" s="686"/>
      <c r="F21" s="685">
        <v>290</v>
      </c>
      <c r="G21" s="686">
        <f t="shared" si="0"/>
        <v>290</v>
      </c>
      <c r="H21" s="570"/>
    </row>
    <row r="22" spans="1:9" ht="13.5" customHeight="1" x14ac:dyDescent="0.2">
      <c r="B22" s="636"/>
      <c r="C22" s="1089" t="s">
        <v>467</v>
      </c>
      <c r="D22" s="1091" t="s">
        <v>1220</v>
      </c>
      <c r="E22" s="686"/>
      <c r="F22" s="685">
        <v>1743</v>
      </c>
      <c r="G22" s="686">
        <f t="shared" si="0"/>
        <v>1743</v>
      </c>
      <c r="H22" s="570"/>
    </row>
    <row r="23" spans="1:9" ht="13.5" customHeight="1" x14ac:dyDescent="0.2">
      <c r="B23" s="636"/>
      <c r="C23" s="1089" t="s">
        <v>468</v>
      </c>
      <c r="D23" s="1091" t="s">
        <v>1221</v>
      </c>
      <c r="E23" s="686"/>
      <c r="F23" s="685">
        <v>2341</v>
      </c>
      <c r="G23" s="686">
        <f t="shared" si="0"/>
        <v>2341</v>
      </c>
      <c r="H23" s="570"/>
    </row>
    <row r="24" spans="1:9" ht="13.5" customHeight="1" x14ac:dyDescent="0.2">
      <c r="B24" s="636"/>
      <c r="C24" s="1089" t="s">
        <v>469</v>
      </c>
      <c r="D24" s="1091" t="s">
        <v>1241</v>
      </c>
      <c r="E24" s="686"/>
      <c r="F24" s="685">
        <v>289</v>
      </c>
      <c r="G24" s="686">
        <f t="shared" si="0"/>
        <v>289</v>
      </c>
      <c r="H24" s="570"/>
    </row>
    <row r="25" spans="1:9" ht="13.5" customHeight="1" thickBot="1" x14ac:dyDescent="0.25">
      <c r="B25" s="636"/>
      <c r="C25" s="1089" t="s">
        <v>470</v>
      </c>
      <c r="D25" s="532" t="s">
        <v>1219</v>
      </c>
      <c r="E25" s="686">
        <v>401</v>
      </c>
      <c r="F25" s="685"/>
      <c r="G25" s="686">
        <f t="shared" si="0"/>
        <v>401</v>
      </c>
      <c r="H25" s="570"/>
    </row>
    <row r="26" spans="1:9" ht="15" customHeight="1" thickBot="1" x14ac:dyDescent="0.25">
      <c r="B26" s="636"/>
      <c r="C26" s="1090" t="s">
        <v>471</v>
      </c>
      <c r="D26" s="571" t="s">
        <v>396</v>
      </c>
      <c r="E26" s="717">
        <f>SUM(E12:E25)</f>
        <v>1751</v>
      </c>
      <c r="F26" s="717">
        <f>SUM(F12:F25)</f>
        <v>57802</v>
      </c>
      <c r="G26" s="720">
        <f>SUM(G12:G25)</f>
        <v>59553</v>
      </c>
      <c r="H26" s="570"/>
    </row>
    <row r="27" spans="1:9" ht="15" customHeight="1" x14ac:dyDescent="0.2">
      <c r="B27" s="634"/>
      <c r="C27" s="640"/>
      <c r="D27" s="512"/>
      <c r="E27" s="608"/>
      <c r="F27" s="609"/>
      <c r="G27" s="608"/>
      <c r="H27" s="570"/>
    </row>
    <row r="28" spans="1:9" x14ac:dyDescent="0.2">
      <c r="B28" s="634"/>
      <c r="C28" s="640"/>
      <c r="D28" s="512" t="s">
        <v>397</v>
      </c>
      <c r="E28" s="367"/>
      <c r="F28" s="510"/>
      <c r="G28" s="367"/>
      <c r="H28" s="570"/>
    </row>
    <row r="29" spans="1:9" s="7" customFormat="1" ht="15.6" customHeight="1" x14ac:dyDescent="0.2">
      <c r="A29" s="94"/>
      <c r="B29" s="635"/>
      <c r="C29" s="640" t="s">
        <v>472</v>
      </c>
      <c r="D29" s="513" t="s">
        <v>409</v>
      </c>
      <c r="E29" s="367"/>
      <c r="F29" s="510"/>
      <c r="G29" s="367">
        <f>E29</f>
        <v>0</v>
      </c>
      <c r="H29" s="348"/>
      <c r="I29" s="691"/>
    </row>
    <row r="30" spans="1:9" s="7" customFormat="1" ht="12" customHeight="1" x14ac:dyDescent="0.2">
      <c r="A30" s="94"/>
      <c r="B30" s="635"/>
      <c r="C30" s="640" t="s">
        <v>473</v>
      </c>
      <c r="D30" s="513" t="s">
        <v>255</v>
      </c>
      <c r="E30" s="367">
        <v>28006</v>
      </c>
      <c r="F30" s="510"/>
      <c r="G30" s="367">
        <f t="shared" ref="G30:G35" si="1">SUM(E30:F30)</f>
        <v>28006</v>
      </c>
      <c r="H30" s="348"/>
      <c r="I30" s="691"/>
    </row>
    <row r="31" spans="1:9" s="7" customFormat="1" ht="12" customHeight="1" x14ac:dyDescent="0.2">
      <c r="A31" s="94"/>
      <c r="B31" s="635"/>
      <c r="C31" s="640" t="s">
        <v>474</v>
      </c>
      <c r="D31" s="513" t="s">
        <v>709</v>
      </c>
      <c r="E31" s="367"/>
      <c r="F31" s="510"/>
      <c r="G31" s="367">
        <f t="shared" si="1"/>
        <v>0</v>
      </c>
      <c r="H31" s="348"/>
      <c r="I31" s="691"/>
    </row>
    <row r="32" spans="1:9" s="7" customFormat="1" x14ac:dyDescent="0.2">
      <c r="A32" s="94"/>
      <c r="B32" s="635"/>
      <c r="C32" s="640" t="s">
        <v>475</v>
      </c>
      <c r="D32" s="511" t="s">
        <v>1157</v>
      </c>
      <c r="E32" s="367"/>
      <c r="F32" s="510"/>
      <c r="G32" s="367">
        <f t="shared" si="1"/>
        <v>0</v>
      </c>
      <c r="H32" s="348"/>
      <c r="I32" s="691"/>
    </row>
    <row r="33" spans="1:9" s="7" customFormat="1" x14ac:dyDescent="0.2">
      <c r="A33" s="94"/>
      <c r="B33" s="635"/>
      <c r="C33" s="640" t="s">
        <v>476</v>
      </c>
      <c r="D33" s="511" t="s">
        <v>253</v>
      </c>
      <c r="E33" s="367"/>
      <c r="F33" s="510">
        <v>80000</v>
      </c>
      <c r="G33" s="367">
        <f t="shared" si="1"/>
        <v>80000</v>
      </c>
      <c r="H33" s="348"/>
      <c r="I33" s="691"/>
    </row>
    <row r="34" spans="1:9" s="7" customFormat="1" x14ac:dyDescent="0.2">
      <c r="A34" s="94"/>
      <c r="B34" s="635"/>
      <c r="C34" s="640" t="s">
        <v>477</v>
      </c>
      <c r="D34" s="511" t="s">
        <v>738</v>
      </c>
      <c r="E34" s="367"/>
      <c r="F34" s="510"/>
      <c r="G34" s="367">
        <f t="shared" si="1"/>
        <v>0</v>
      </c>
      <c r="H34" s="348"/>
      <c r="I34" s="691"/>
    </row>
    <row r="35" spans="1:9" s="7" customFormat="1" x14ac:dyDescent="0.2">
      <c r="A35" s="94"/>
      <c r="B35" s="635"/>
      <c r="C35" s="640" t="s">
        <v>478</v>
      </c>
      <c r="D35" s="511" t="s">
        <v>799</v>
      </c>
      <c r="E35" s="367"/>
      <c r="F35" s="510"/>
      <c r="G35" s="367">
        <f t="shared" si="1"/>
        <v>0</v>
      </c>
      <c r="H35" s="348"/>
      <c r="I35" s="691"/>
    </row>
    <row r="36" spans="1:9" s="7" customFormat="1" x14ac:dyDescent="0.2">
      <c r="A36" s="94"/>
      <c r="B36" s="635"/>
      <c r="C36" s="640" t="s">
        <v>479</v>
      </c>
      <c r="D36" s="459" t="s">
        <v>868</v>
      </c>
      <c r="E36" s="514"/>
      <c r="F36" s="718"/>
      <c r="G36" s="514">
        <f>E36+F36</f>
        <v>0</v>
      </c>
      <c r="H36" s="348"/>
      <c r="I36" s="691"/>
    </row>
    <row r="37" spans="1:9" s="7" customFormat="1" x14ac:dyDescent="0.2">
      <c r="A37" s="94"/>
      <c r="B37" s="635"/>
      <c r="C37" s="640" t="s">
        <v>488</v>
      </c>
      <c r="D37" s="459" t="s">
        <v>916</v>
      </c>
      <c r="E37" s="514"/>
      <c r="F37" s="718"/>
      <c r="G37" s="514">
        <f>E37+F37</f>
        <v>0</v>
      </c>
      <c r="H37" s="348"/>
      <c r="I37" s="691"/>
    </row>
    <row r="38" spans="1:9" s="7" customFormat="1" x14ac:dyDescent="0.2">
      <c r="A38" s="94"/>
      <c r="B38" s="635"/>
      <c r="C38" s="640" t="s">
        <v>489</v>
      </c>
      <c r="D38" s="459" t="s">
        <v>254</v>
      </c>
      <c r="E38" s="514"/>
      <c r="F38" s="718"/>
      <c r="G38" s="514">
        <f>E38+F38</f>
        <v>0</v>
      </c>
      <c r="H38" s="348"/>
      <c r="I38" s="691"/>
    </row>
    <row r="39" spans="1:9" s="7" customFormat="1" x14ac:dyDescent="0.2">
      <c r="A39" s="94"/>
      <c r="B39" s="635"/>
      <c r="C39" s="640" t="s">
        <v>490</v>
      </c>
      <c r="D39" s="459" t="s">
        <v>256</v>
      </c>
      <c r="E39" s="514"/>
      <c r="F39" s="718">
        <v>100</v>
      </c>
      <c r="G39" s="514">
        <f>E39+F39</f>
        <v>100</v>
      </c>
      <c r="H39" s="348"/>
      <c r="I39" s="691"/>
    </row>
    <row r="40" spans="1:9" s="7" customFormat="1" x14ac:dyDescent="0.2">
      <c r="A40" s="94"/>
      <c r="B40" s="635"/>
      <c r="C40" s="640" t="s">
        <v>491</v>
      </c>
      <c r="D40" s="511" t="s">
        <v>257</v>
      </c>
      <c r="E40" s="514"/>
      <c r="F40" s="718">
        <v>500</v>
      </c>
      <c r="G40" s="514">
        <f>F40</f>
        <v>500</v>
      </c>
      <c r="H40" s="348"/>
      <c r="I40" s="691"/>
    </row>
    <row r="41" spans="1:9" s="7" customFormat="1" x14ac:dyDescent="0.2">
      <c r="A41" s="94"/>
      <c r="B41" s="635"/>
      <c r="C41" s="640" t="s">
        <v>492</v>
      </c>
      <c r="D41" s="511" t="s">
        <v>824</v>
      </c>
      <c r="E41" s="514"/>
      <c r="F41" s="718">
        <v>1000</v>
      </c>
      <c r="G41" s="514">
        <f>SUM(E41:F41)</f>
        <v>1000</v>
      </c>
      <c r="H41" s="554"/>
      <c r="I41" s="691"/>
    </row>
    <row r="42" spans="1:9" s="7" customFormat="1" x14ac:dyDescent="0.2">
      <c r="A42" s="94"/>
      <c r="B42" s="635"/>
      <c r="C42" s="640" t="s">
        <v>493</v>
      </c>
      <c r="D42" s="511" t="s">
        <v>155</v>
      </c>
      <c r="E42" s="514"/>
      <c r="F42" s="718"/>
      <c r="G42" s="514">
        <f t="shared" ref="G42:G61" si="2">E42+F42</f>
        <v>0</v>
      </c>
      <c r="H42" s="348"/>
      <c r="I42" s="691"/>
    </row>
    <row r="43" spans="1:9" s="7" customFormat="1" x14ac:dyDescent="0.2">
      <c r="A43" s="94"/>
      <c r="B43" s="635"/>
      <c r="C43" s="640" t="s">
        <v>494</v>
      </c>
      <c r="D43" s="511" t="s">
        <v>156</v>
      </c>
      <c r="E43" s="514"/>
      <c r="F43" s="718">
        <v>1930</v>
      </c>
      <c r="G43" s="514">
        <f t="shared" si="2"/>
        <v>1930</v>
      </c>
      <c r="H43" s="348"/>
      <c r="I43" s="691"/>
    </row>
    <row r="44" spans="1:9" s="7" customFormat="1" x14ac:dyDescent="0.2">
      <c r="A44" s="94"/>
      <c r="B44" s="635"/>
      <c r="C44" s="640" t="s">
        <v>495</v>
      </c>
      <c r="D44" s="511" t="s">
        <v>239</v>
      </c>
      <c r="E44" s="514"/>
      <c r="F44" s="718"/>
      <c r="G44" s="514">
        <f t="shared" si="2"/>
        <v>0</v>
      </c>
      <c r="H44" s="348"/>
      <c r="I44" s="691"/>
    </row>
    <row r="45" spans="1:9" s="7" customFormat="1" x14ac:dyDescent="0.2">
      <c r="A45" s="94"/>
      <c r="B45" s="635"/>
      <c r="C45" s="640" t="s">
        <v>496</v>
      </c>
      <c r="D45" s="511" t="s">
        <v>240</v>
      </c>
      <c r="E45" s="514"/>
      <c r="F45" s="718"/>
      <c r="G45" s="514">
        <f t="shared" si="2"/>
        <v>0</v>
      </c>
      <c r="H45" s="348"/>
      <c r="I45" s="691"/>
    </row>
    <row r="46" spans="1:9" s="7" customFormat="1" x14ac:dyDescent="0.2">
      <c r="A46" s="94"/>
      <c r="B46" s="635"/>
      <c r="C46" s="640" t="s">
        <v>545</v>
      </c>
      <c r="D46" s="511" t="s">
        <v>920</v>
      </c>
      <c r="E46" s="514"/>
      <c r="F46" s="719"/>
      <c r="G46" s="514">
        <f t="shared" si="2"/>
        <v>0</v>
      </c>
      <c r="H46" s="348"/>
      <c r="I46" s="691"/>
    </row>
    <row r="47" spans="1:9" s="7" customFormat="1" x14ac:dyDescent="0.2">
      <c r="A47" s="94"/>
      <c r="B47" s="635"/>
      <c r="C47" s="640" t="s">
        <v>546</v>
      </c>
      <c r="D47" s="511" t="s">
        <v>691</v>
      </c>
      <c r="E47" s="514"/>
      <c r="F47" s="718"/>
      <c r="G47" s="514">
        <f t="shared" si="2"/>
        <v>0</v>
      </c>
      <c r="H47" s="348"/>
      <c r="I47" s="691"/>
    </row>
    <row r="48" spans="1:9" s="7" customFormat="1" x14ac:dyDescent="0.2">
      <c r="A48" s="94"/>
      <c r="B48" s="635"/>
      <c r="C48" s="640" t="s">
        <v>547</v>
      </c>
      <c r="D48" s="511" t="s">
        <v>707</v>
      </c>
      <c r="E48" s="514"/>
      <c r="F48" s="718"/>
      <c r="G48" s="514">
        <f t="shared" si="2"/>
        <v>0</v>
      </c>
      <c r="H48" s="348"/>
      <c r="I48" s="691"/>
    </row>
    <row r="49" spans="1:9" s="7" customFormat="1" ht="12.75" customHeight="1" x14ac:dyDescent="0.2">
      <c r="A49" s="94"/>
      <c r="B49" s="635"/>
      <c r="C49" s="640" t="s">
        <v>548</v>
      </c>
      <c r="D49" s="511" t="s">
        <v>741</v>
      </c>
      <c r="E49" s="514"/>
      <c r="F49" s="718">
        <v>900</v>
      </c>
      <c r="G49" s="514">
        <f t="shared" si="2"/>
        <v>900</v>
      </c>
      <c r="H49" s="348"/>
      <c r="I49" s="691"/>
    </row>
    <row r="50" spans="1:9" s="7" customFormat="1" x14ac:dyDescent="0.2">
      <c r="A50" s="94"/>
      <c r="B50" s="635"/>
      <c r="C50" s="640" t="s">
        <v>103</v>
      </c>
      <c r="D50" s="533" t="s">
        <v>708</v>
      </c>
      <c r="E50" s="534"/>
      <c r="F50" s="689"/>
      <c r="G50" s="534">
        <f t="shared" si="2"/>
        <v>0</v>
      </c>
      <c r="H50" s="348"/>
      <c r="I50" s="691"/>
    </row>
    <row r="51" spans="1:9" s="7" customFormat="1" x14ac:dyDescent="0.2">
      <c r="A51" s="94"/>
      <c r="B51" s="635"/>
      <c r="C51" s="640" t="s">
        <v>573</v>
      </c>
      <c r="D51" s="533" t="s">
        <v>739</v>
      </c>
      <c r="E51" s="534"/>
      <c r="F51" s="689"/>
      <c r="G51" s="534">
        <f t="shared" si="2"/>
        <v>0</v>
      </c>
      <c r="H51" s="348"/>
      <c r="I51" s="691"/>
    </row>
    <row r="52" spans="1:9" s="1243" customFormat="1" ht="24" x14ac:dyDescent="0.2">
      <c r="A52" s="1240"/>
      <c r="B52" s="1241"/>
      <c r="C52" s="640" t="s">
        <v>574</v>
      </c>
      <c r="D52" s="584" t="s">
        <v>740</v>
      </c>
      <c r="E52" s="534"/>
      <c r="F52" s="689">
        <v>150</v>
      </c>
      <c r="G52" s="534">
        <f t="shared" si="2"/>
        <v>150</v>
      </c>
      <c r="H52" s="1242"/>
      <c r="I52" s="697"/>
    </row>
    <row r="53" spans="1:9" s="7" customFormat="1" x14ac:dyDescent="0.2">
      <c r="A53" s="94"/>
      <c r="B53" s="635"/>
      <c r="C53" s="640" t="s">
        <v>106</v>
      </c>
      <c r="D53" s="533" t="s">
        <v>744</v>
      </c>
      <c r="E53" s="534"/>
      <c r="F53" s="689">
        <v>200</v>
      </c>
      <c r="G53" s="534">
        <f t="shared" si="2"/>
        <v>200</v>
      </c>
      <c r="H53" s="348"/>
      <c r="I53" s="691"/>
    </row>
    <row r="54" spans="1:9" s="1243" customFormat="1" ht="18.75" customHeight="1" x14ac:dyDescent="0.2">
      <c r="A54" s="1240"/>
      <c r="B54" s="1241"/>
      <c r="C54" s="640" t="s">
        <v>107</v>
      </c>
      <c r="D54" s="584" t="s">
        <v>851</v>
      </c>
      <c r="E54" s="534"/>
      <c r="F54" s="689"/>
      <c r="G54" s="534">
        <f t="shared" si="2"/>
        <v>0</v>
      </c>
      <c r="H54" s="1242"/>
      <c r="I54" s="697"/>
    </row>
    <row r="55" spans="1:9" s="7" customFormat="1" ht="15" customHeight="1" x14ac:dyDescent="0.2">
      <c r="A55" s="94"/>
      <c r="B55" s="635"/>
      <c r="C55" s="640" t="s">
        <v>108</v>
      </c>
      <c r="D55" s="533" t="s">
        <v>1030</v>
      </c>
      <c r="E55" s="534"/>
      <c r="F55" s="689">
        <v>555</v>
      </c>
      <c r="G55" s="534">
        <f t="shared" si="2"/>
        <v>555</v>
      </c>
      <c r="H55" s="348"/>
      <c r="I55" s="691"/>
    </row>
    <row r="56" spans="1:9" s="7" customFormat="1" ht="15" customHeight="1" x14ac:dyDescent="0.2">
      <c r="A56" s="94"/>
      <c r="B56" s="635"/>
      <c r="C56" s="640" t="s">
        <v>111</v>
      </c>
      <c r="D56" s="533" t="s">
        <v>826</v>
      </c>
      <c r="E56" s="534"/>
      <c r="F56" s="689"/>
      <c r="G56" s="534">
        <f t="shared" si="2"/>
        <v>0</v>
      </c>
      <c r="H56" s="348"/>
      <c r="I56" s="691"/>
    </row>
    <row r="57" spans="1:9" s="7" customFormat="1" ht="15" customHeight="1" x14ac:dyDescent="0.2">
      <c r="A57" s="94"/>
      <c r="B57" s="635"/>
      <c r="C57" s="640" t="s">
        <v>114</v>
      </c>
      <c r="D57" s="533" t="s">
        <v>931</v>
      </c>
      <c r="E57" s="534"/>
      <c r="F57" s="689"/>
      <c r="G57" s="534">
        <f t="shared" si="2"/>
        <v>0</v>
      </c>
      <c r="H57" s="348"/>
      <c r="I57" s="691"/>
    </row>
    <row r="58" spans="1:9" s="7" customFormat="1" ht="15" customHeight="1" x14ac:dyDescent="0.2">
      <c r="A58" s="94"/>
      <c r="B58" s="635"/>
      <c r="C58" s="640" t="s">
        <v>115</v>
      </c>
      <c r="D58" s="533" t="s">
        <v>932</v>
      </c>
      <c r="E58" s="534"/>
      <c r="F58" s="689"/>
      <c r="G58" s="534">
        <f t="shared" si="2"/>
        <v>0</v>
      </c>
      <c r="H58" s="348"/>
      <c r="I58" s="691"/>
    </row>
    <row r="59" spans="1:9" s="7" customFormat="1" ht="15" customHeight="1" x14ac:dyDescent="0.2">
      <c r="A59" s="94"/>
      <c r="B59" s="635"/>
      <c r="C59" s="640" t="s">
        <v>116</v>
      </c>
      <c r="D59" s="533" t="s">
        <v>933</v>
      </c>
      <c r="E59" s="534"/>
      <c r="F59" s="689"/>
      <c r="G59" s="534">
        <f t="shared" si="2"/>
        <v>0</v>
      </c>
      <c r="H59" s="348"/>
      <c r="I59" s="691"/>
    </row>
    <row r="60" spans="1:9" s="7" customFormat="1" ht="15" customHeight="1" x14ac:dyDescent="0.2">
      <c r="A60" s="94"/>
      <c r="B60" s="635"/>
      <c r="C60" s="640" t="s">
        <v>117</v>
      </c>
      <c r="D60" s="533" t="s">
        <v>934</v>
      </c>
      <c r="E60" s="534"/>
      <c r="F60" s="689"/>
      <c r="G60" s="534">
        <f t="shared" si="2"/>
        <v>0</v>
      </c>
      <c r="H60" s="348"/>
      <c r="I60" s="691"/>
    </row>
    <row r="61" spans="1:9" s="7" customFormat="1" ht="15" customHeight="1" x14ac:dyDescent="0.2">
      <c r="A61" s="94"/>
      <c r="B61" s="635"/>
      <c r="C61" s="640" t="s">
        <v>120</v>
      </c>
      <c r="D61" s="533" t="s">
        <v>1248</v>
      </c>
      <c r="E61" s="534"/>
      <c r="F61" s="689">
        <v>300</v>
      </c>
      <c r="G61" s="534">
        <f t="shared" si="2"/>
        <v>300</v>
      </c>
      <c r="H61" s="348"/>
      <c r="I61" s="691"/>
    </row>
    <row r="62" spans="1:9" s="7" customFormat="1" ht="12.75" thickBot="1" x14ac:dyDescent="0.25">
      <c r="A62" s="94"/>
      <c r="B62" s="635"/>
      <c r="C62" s="640" t="s">
        <v>123</v>
      </c>
      <c r="D62" s="511" t="s">
        <v>730</v>
      </c>
      <c r="E62" s="514"/>
      <c r="F62" s="718">
        <v>0</v>
      </c>
      <c r="G62" s="514">
        <f>SUM(E62:F62)</f>
        <v>0</v>
      </c>
      <c r="H62" s="348"/>
      <c r="I62" s="691"/>
    </row>
    <row r="63" spans="1:9" s="7" customFormat="1" ht="12.75" thickBot="1" x14ac:dyDescent="0.25">
      <c r="A63" s="94"/>
      <c r="B63" s="637"/>
      <c r="C63" s="1090" t="s">
        <v>126</v>
      </c>
      <c r="D63" s="571" t="s">
        <v>398</v>
      </c>
      <c r="E63" s="717">
        <f>SUM(E28:E62)</f>
        <v>28006</v>
      </c>
      <c r="F63" s="720">
        <f>SUM(F32:F62)</f>
        <v>85635</v>
      </c>
      <c r="G63" s="721">
        <f>SUM(G28:G62)</f>
        <v>113641</v>
      </c>
      <c r="H63" s="480"/>
    </row>
    <row r="64" spans="1:9" ht="12.75" thickBot="1" x14ac:dyDescent="0.25">
      <c r="B64" s="634"/>
      <c r="C64" s="640"/>
      <c r="D64" s="508"/>
      <c r="E64" s="367"/>
      <c r="F64" s="92"/>
      <c r="G64" s="667"/>
      <c r="H64" s="349"/>
    </row>
    <row r="65" spans="2:12" ht="12.75" thickBot="1" x14ac:dyDescent="0.25">
      <c r="B65" s="636"/>
      <c r="C65" s="1090" t="s">
        <v>127</v>
      </c>
      <c r="D65" s="641" t="s">
        <v>769</v>
      </c>
      <c r="E65" s="722">
        <f>E26+E63</f>
        <v>29757</v>
      </c>
      <c r="F65" s="722">
        <f>F26+F63</f>
        <v>143437</v>
      </c>
      <c r="G65" s="723">
        <f>G26+G63</f>
        <v>173194</v>
      </c>
    </row>
    <row r="66" spans="2:12" x14ac:dyDescent="0.2">
      <c r="B66" s="634"/>
      <c r="C66" s="640"/>
      <c r="D66" s="625"/>
      <c r="E66" s="953"/>
      <c r="F66" s="953"/>
      <c r="G66" s="668"/>
      <c r="H66" s="349"/>
    </row>
    <row r="67" spans="2:12" x14ac:dyDescent="0.2">
      <c r="B67" s="634"/>
      <c r="C67" s="640"/>
      <c r="D67" s="623" t="s">
        <v>271</v>
      </c>
      <c r="E67" s="367"/>
      <c r="F67" s="367"/>
      <c r="G67" s="667"/>
    </row>
    <row r="68" spans="2:12" x14ac:dyDescent="0.2">
      <c r="B68" s="634"/>
      <c r="C68" s="1097" t="s">
        <v>130</v>
      </c>
      <c r="D68" s="624" t="s">
        <v>395</v>
      </c>
      <c r="E68" s="367">
        <v>0</v>
      </c>
      <c r="F68" s="367">
        <v>0</v>
      </c>
      <c r="G68" s="367">
        <v>0</v>
      </c>
    </row>
    <row r="69" spans="2:12" ht="12.75" thickBot="1" x14ac:dyDescent="0.25">
      <c r="B69" s="634"/>
      <c r="C69" s="640"/>
      <c r="D69" s="625"/>
      <c r="E69" s="367"/>
      <c r="F69" s="367"/>
      <c r="G69" s="667"/>
    </row>
    <row r="70" spans="2:12" ht="12.75" thickBot="1" x14ac:dyDescent="0.25">
      <c r="B70" s="636"/>
      <c r="C70" s="1090" t="s">
        <v>131</v>
      </c>
      <c r="D70" s="626" t="s">
        <v>771</v>
      </c>
      <c r="E70" s="717">
        <f>SUM(E68)</f>
        <v>0</v>
      </c>
      <c r="F70" s="717">
        <f>SUM(F68)</f>
        <v>0</v>
      </c>
      <c r="G70" s="720">
        <f>E70+F70</f>
        <v>0</v>
      </c>
      <c r="H70" s="630"/>
    </row>
    <row r="71" spans="2:12" x14ac:dyDescent="0.2">
      <c r="B71" s="634"/>
      <c r="C71" s="640"/>
      <c r="D71" s="627"/>
      <c r="E71" s="608"/>
      <c r="F71" s="608"/>
      <c r="G71" s="608"/>
    </row>
    <row r="72" spans="2:12" x14ac:dyDescent="0.2">
      <c r="B72" s="634"/>
      <c r="C72" s="640"/>
      <c r="D72" s="1367" t="s">
        <v>911</v>
      </c>
      <c r="E72" s="608"/>
      <c r="F72" s="608"/>
      <c r="G72" s="608"/>
    </row>
    <row r="73" spans="2:12" x14ac:dyDescent="0.2">
      <c r="B73" s="634"/>
      <c r="C73" s="640"/>
      <c r="D73" s="627"/>
      <c r="E73" s="608"/>
      <c r="F73" s="608"/>
      <c r="G73" s="608"/>
    </row>
    <row r="74" spans="2:12" ht="12.75" x14ac:dyDescent="0.2">
      <c r="B74" s="634"/>
      <c r="C74" s="1368" t="s">
        <v>132</v>
      </c>
      <c r="D74" s="1369" t="s">
        <v>1249</v>
      </c>
      <c r="E74" s="953">
        <v>13848</v>
      </c>
      <c r="F74" s="367">
        <v>0</v>
      </c>
      <c r="G74" s="367">
        <f>E74+F74</f>
        <v>13848</v>
      </c>
    </row>
    <row r="75" spans="2:12" x14ac:dyDescent="0.2">
      <c r="B75" s="634"/>
      <c r="C75" s="1097" t="s">
        <v>133</v>
      </c>
      <c r="D75" s="624" t="s">
        <v>397</v>
      </c>
      <c r="E75" s="608">
        <f>E74</f>
        <v>13848</v>
      </c>
      <c r="F75" s="608">
        <f>F74</f>
        <v>0</v>
      </c>
      <c r="G75" s="608">
        <f>E75+F75</f>
        <v>13848</v>
      </c>
      <c r="L75" s="570"/>
    </row>
    <row r="76" spans="2:12" ht="12.75" thickBot="1" x14ac:dyDescent="0.25">
      <c r="B76" s="634"/>
      <c r="C76" s="640"/>
      <c r="D76" s="629"/>
      <c r="E76" s="367"/>
      <c r="F76" s="367"/>
      <c r="G76" s="367"/>
    </row>
    <row r="77" spans="2:12" ht="12.75" thickBot="1" x14ac:dyDescent="0.25">
      <c r="B77" s="636"/>
      <c r="C77" s="1096" t="s">
        <v>134</v>
      </c>
      <c r="D77" s="641" t="s">
        <v>827</v>
      </c>
      <c r="E77" s="717">
        <f>E75</f>
        <v>13848</v>
      </c>
      <c r="F77" s="717">
        <f>F75</f>
        <v>0</v>
      </c>
      <c r="G77" s="720">
        <f>E77+F77</f>
        <v>13848</v>
      </c>
    </row>
    <row r="78" spans="2:12" ht="12.75" thickBot="1" x14ac:dyDescent="0.25">
      <c r="B78" s="634"/>
      <c r="C78" s="888"/>
      <c r="D78" s="624"/>
      <c r="E78" s="608"/>
      <c r="F78" s="608"/>
      <c r="G78" s="608"/>
    </row>
    <row r="79" spans="2:12" ht="12.75" thickBot="1" x14ac:dyDescent="0.25">
      <c r="B79" s="636"/>
      <c r="C79" s="1095" t="s">
        <v>136</v>
      </c>
      <c r="D79" s="628" t="s">
        <v>1250</v>
      </c>
      <c r="E79" s="717">
        <f>E70+E77</f>
        <v>13848</v>
      </c>
      <c r="F79" s="717">
        <f>F70+F77</f>
        <v>0</v>
      </c>
      <c r="G79" s="720">
        <f>G70+G77</f>
        <v>13848</v>
      </c>
    </row>
    <row r="80" spans="2:12" x14ac:dyDescent="0.2">
      <c r="B80" s="634"/>
      <c r="C80" s="889"/>
      <c r="D80" s="572"/>
      <c r="E80" s="608"/>
      <c r="F80" s="608"/>
      <c r="G80" s="669"/>
      <c r="H80" s="349"/>
    </row>
    <row r="81" spans="2:9" ht="24" x14ac:dyDescent="0.2">
      <c r="B81" s="634"/>
      <c r="C81" s="1094" t="s">
        <v>139</v>
      </c>
      <c r="D81" s="624" t="s">
        <v>772</v>
      </c>
      <c r="E81" s="724">
        <f>E26+E70</f>
        <v>1751</v>
      </c>
      <c r="F81" s="724">
        <f>F26+F70</f>
        <v>57802</v>
      </c>
      <c r="G81" s="724">
        <f>G26+G70</f>
        <v>59553</v>
      </c>
    </row>
    <row r="82" spans="2:9" ht="24" x14ac:dyDescent="0.2">
      <c r="B82" s="634"/>
      <c r="C82" s="1094" t="s">
        <v>141</v>
      </c>
      <c r="D82" s="624" t="s">
        <v>773</v>
      </c>
      <c r="E82" s="724">
        <f>E63+E77</f>
        <v>41854</v>
      </c>
      <c r="F82" s="724">
        <f>F63+F77</f>
        <v>85635</v>
      </c>
      <c r="G82" s="724">
        <f>G63+G77</f>
        <v>127489</v>
      </c>
    </row>
    <row r="83" spans="2:9" ht="12.75" thickBot="1" x14ac:dyDescent="0.25">
      <c r="B83" s="634"/>
      <c r="C83" s="889"/>
      <c r="D83" s="625"/>
      <c r="E83" s="367"/>
      <c r="F83" s="367"/>
      <c r="G83" s="667"/>
    </row>
    <row r="84" spans="2:9" ht="12.75" thickBot="1" x14ac:dyDescent="0.25">
      <c r="B84" s="636"/>
      <c r="C84" s="1093" t="s">
        <v>142</v>
      </c>
      <c r="D84" s="1092" t="s">
        <v>770</v>
      </c>
      <c r="E84" s="722">
        <f>E65+E79</f>
        <v>43605</v>
      </c>
      <c r="F84" s="722">
        <f>F65+F79</f>
        <v>143437</v>
      </c>
      <c r="G84" s="725">
        <f>G65+G79</f>
        <v>187042</v>
      </c>
    </row>
    <row r="85" spans="2:9" x14ac:dyDescent="0.2">
      <c r="I85" s="570"/>
    </row>
    <row r="88" spans="2:9" x14ac:dyDescent="0.2">
      <c r="H88" s="688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honeticPr fontId="33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58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38"/>
  <sheetViews>
    <sheetView workbookViewId="0">
      <pane xSplit="3" ySplit="9" topLeftCell="D52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I1"/>
    </sheetView>
  </sheetViews>
  <sheetFormatPr defaultColWidth="9.140625" defaultRowHeight="14.1" customHeight="1" x14ac:dyDescent="0.2"/>
  <cols>
    <col min="1" max="1" width="1.28515625" style="42" customWidth="1"/>
    <col min="2" max="2" width="5.140625" style="169" customWidth="1"/>
    <col min="3" max="3" width="41.42578125" style="176" customWidth="1"/>
    <col min="4" max="4" width="16" style="43" customWidth="1"/>
    <col min="5" max="5" width="8.7109375" style="43" customWidth="1"/>
    <col min="6" max="6" width="7.85546875" style="43" customWidth="1"/>
    <col min="7" max="7" width="8.42578125" style="54" customWidth="1"/>
    <col min="8" max="8" width="9.85546875" style="68" customWidth="1"/>
    <col min="9" max="9" width="7.28515625" style="68" customWidth="1"/>
    <col min="10" max="10" width="66.140625" style="883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13" t="s">
        <v>1281</v>
      </c>
      <c r="C1" s="1513"/>
      <c r="D1" s="1513"/>
      <c r="E1" s="1513"/>
      <c r="F1" s="1513"/>
      <c r="G1" s="1513"/>
      <c r="H1" s="1481"/>
      <c r="I1" s="1481"/>
    </row>
    <row r="2" spans="1:10" ht="14.1" customHeight="1" x14ac:dyDescent="0.2">
      <c r="B2" s="1514" t="s">
        <v>73</v>
      </c>
      <c r="C2" s="1514"/>
      <c r="D2" s="1514"/>
      <c r="E2" s="1514"/>
      <c r="F2" s="1514"/>
      <c r="G2" s="1514"/>
      <c r="H2" s="1481"/>
      <c r="I2" s="1481"/>
    </row>
    <row r="3" spans="1:10" ht="14.1" customHeight="1" x14ac:dyDescent="0.2">
      <c r="B3" s="177"/>
      <c r="C3" s="1528" t="s">
        <v>1014</v>
      </c>
      <c r="D3" s="1528"/>
      <c r="E3" s="1528"/>
      <c r="F3" s="1528"/>
      <c r="G3" s="1528"/>
      <c r="H3" s="1528"/>
      <c r="I3" s="1528"/>
    </row>
    <row r="4" spans="1:10" ht="14.25" customHeight="1" thickBot="1" x14ac:dyDescent="0.25">
      <c r="B4" s="1517" t="s">
        <v>246</v>
      </c>
      <c r="C4" s="1517"/>
      <c r="D4" s="1517"/>
      <c r="E4" s="1517"/>
      <c r="F4" s="1517"/>
      <c r="G4" s="1517"/>
      <c r="H4" s="1518"/>
      <c r="I4" s="1518"/>
    </row>
    <row r="5" spans="1:10" ht="24" customHeight="1" thickBot="1" x14ac:dyDescent="0.25">
      <c r="B5" s="1519" t="s">
        <v>410</v>
      </c>
      <c r="C5" s="1419" t="s">
        <v>54</v>
      </c>
      <c r="D5" s="1420" t="s">
        <v>55</v>
      </c>
      <c r="E5" s="1420" t="s">
        <v>56</v>
      </c>
      <c r="F5" s="1420" t="s">
        <v>57</v>
      </c>
      <c r="G5" s="1421" t="s">
        <v>411</v>
      </c>
      <c r="H5" s="1421" t="s">
        <v>412</v>
      </c>
      <c r="I5" s="1422" t="s">
        <v>413</v>
      </c>
    </row>
    <row r="6" spans="1:10" ht="1.9" hidden="1" customHeight="1" thickBot="1" x14ac:dyDescent="0.25">
      <c r="B6" s="1520"/>
      <c r="C6" s="175"/>
      <c r="D6" s="88"/>
      <c r="E6" s="88"/>
      <c r="F6" s="88"/>
      <c r="G6" s="89"/>
      <c r="H6" s="1409"/>
      <c r="I6" s="1423"/>
    </row>
    <row r="7" spans="1:10" s="150" customFormat="1" ht="23.25" customHeight="1" thickBot="1" x14ac:dyDescent="0.25">
      <c r="B7" s="1520"/>
      <c r="C7" s="175"/>
      <c r="D7" s="88"/>
      <c r="E7" s="1529" t="s">
        <v>259</v>
      </c>
      <c r="F7" s="1530"/>
      <c r="G7" s="1531"/>
      <c r="H7" s="1515" t="s">
        <v>1012</v>
      </c>
      <c r="I7" s="1516"/>
      <c r="J7" s="1411"/>
    </row>
    <row r="8" spans="1:10" s="41" customFormat="1" ht="30.75" customHeight="1" thickBot="1" x14ac:dyDescent="0.25">
      <c r="B8" s="1520"/>
      <c r="C8" s="1522" t="s">
        <v>78</v>
      </c>
      <c r="D8" s="1522" t="s">
        <v>414</v>
      </c>
      <c r="E8" s="1532" t="s">
        <v>415</v>
      </c>
      <c r="F8" s="1532" t="s">
        <v>416</v>
      </c>
      <c r="G8" s="1534" t="s">
        <v>417</v>
      </c>
      <c r="H8" s="1524" t="s">
        <v>59</v>
      </c>
      <c r="I8" s="1526" t="s">
        <v>60</v>
      </c>
      <c r="J8" s="359"/>
    </row>
    <row r="9" spans="1:10" s="41" customFormat="1" ht="41.25" customHeight="1" thickBot="1" x14ac:dyDescent="0.25">
      <c r="B9" s="1521"/>
      <c r="C9" s="1523"/>
      <c r="D9" s="1523"/>
      <c r="E9" s="1533"/>
      <c r="F9" s="1533"/>
      <c r="G9" s="1525"/>
      <c r="H9" s="1525"/>
      <c r="I9" s="1527"/>
      <c r="J9" s="359"/>
    </row>
    <row r="10" spans="1:10" ht="14.1" customHeight="1" x14ac:dyDescent="0.2">
      <c r="A10" s="657"/>
      <c r="B10" s="642"/>
      <c r="C10" s="45" t="s">
        <v>73</v>
      </c>
      <c r="D10" s="46"/>
      <c r="E10" s="46"/>
      <c r="F10" s="46"/>
      <c r="G10" s="47"/>
      <c r="I10" s="1320"/>
    </row>
    <row r="11" spans="1:10" ht="14.1" customHeight="1" x14ac:dyDescent="0.2">
      <c r="A11" s="657"/>
      <c r="B11" s="642"/>
      <c r="C11" s="45"/>
      <c r="D11" s="46"/>
      <c r="E11" s="46"/>
      <c r="F11" s="46"/>
      <c r="G11" s="47"/>
      <c r="I11" s="873"/>
    </row>
    <row r="12" spans="1:10" ht="14.1" customHeight="1" x14ac:dyDescent="0.2">
      <c r="A12" s="657"/>
      <c r="B12" s="643" t="s">
        <v>418</v>
      </c>
      <c r="C12" s="45" t="s">
        <v>419</v>
      </c>
      <c r="D12" s="46"/>
      <c r="E12" s="46"/>
      <c r="F12" s="46"/>
      <c r="G12" s="47"/>
      <c r="I12" s="873"/>
    </row>
    <row r="13" spans="1:10" ht="25.5" customHeight="1" x14ac:dyDescent="0.2">
      <c r="A13" s="657"/>
      <c r="B13" s="644" t="s">
        <v>420</v>
      </c>
      <c r="C13" s="65" t="s">
        <v>936</v>
      </c>
      <c r="D13" s="303" t="s">
        <v>421</v>
      </c>
      <c r="E13" s="80">
        <v>6693</v>
      </c>
      <c r="F13" s="80">
        <v>1808</v>
      </c>
      <c r="G13" s="63">
        <f t="shared" ref="G13:G14" si="0">E13+F13</f>
        <v>8501</v>
      </c>
      <c r="H13" s="44">
        <v>8501</v>
      </c>
      <c r="I13" s="873"/>
      <c r="J13" s="1412"/>
    </row>
    <row r="14" spans="1:10" ht="15" customHeight="1" x14ac:dyDescent="0.2">
      <c r="A14" s="657"/>
      <c r="B14" s="644" t="s">
        <v>428</v>
      </c>
      <c r="C14" s="65" t="s">
        <v>1223</v>
      </c>
      <c r="D14" s="303" t="s">
        <v>252</v>
      </c>
      <c r="E14" s="80">
        <v>64</v>
      </c>
      <c r="F14" s="80">
        <v>18</v>
      </c>
      <c r="G14" s="63">
        <f t="shared" si="0"/>
        <v>82</v>
      </c>
      <c r="H14" s="44">
        <v>82</v>
      </c>
      <c r="I14" s="873"/>
      <c r="J14" s="1412"/>
    </row>
    <row r="15" spans="1:10" s="57" customFormat="1" ht="10.5" customHeight="1" thickBot="1" x14ac:dyDescent="0.25">
      <c r="A15" s="658"/>
      <c r="B15" s="644"/>
      <c r="C15" s="48"/>
      <c r="D15" s="448"/>
      <c r="E15" s="80"/>
      <c r="F15" s="80"/>
      <c r="G15" s="63"/>
      <c r="H15" s="44"/>
      <c r="I15" s="616"/>
      <c r="J15" s="882"/>
    </row>
    <row r="16" spans="1:10" s="57" customFormat="1" ht="15" customHeight="1" thickBot="1" x14ac:dyDescent="0.25">
      <c r="A16" s="658"/>
      <c r="B16" s="656"/>
      <c r="C16" s="49" t="s">
        <v>422</v>
      </c>
      <c r="D16" s="50"/>
      <c r="E16" s="460">
        <f>SUM(E13:E14)</f>
        <v>6757</v>
      </c>
      <c r="F16" s="460">
        <f>SUM(F13:F14)</f>
        <v>1826</v>
      </c>
      <c r="G16" s="460">
        <f>SUM(G13:G14)</f>
        <v>8583</v>
      </c>
      <c r="H16" s="460">
        <f>SUM(H13:H14)</f>
        <v>8583</v>
      </c>
      <c r="I16" s="1322">
        <f>SUM(I13:I14)</f>
        <v>0</v>
      </c>
      <c r="J16" s="359"/>
    </row>
    <row r="17" spans="1:13" ht="14.1" customHeight="1" x14ac:dyDescent="0.2">
      <c r="A17" s="657"/>
      <c r="B17" s="645"/>
      <c r="C17" s="48"/>
      <c r="D17" s="46"/>
      <c r="E17" s="682"/>
      <c r="F17" s="682"/>
      <c r="G17" s="677"/>
      <c r="H17" s="683"/>
      <c r="I17" s="873"/>
    </row>
    <row r="18" spans="1:13" ht="15" customHeight="1" x14ac:dyDescent="0.2">
      <c r="A18" s="657"/>
      <c r="B18" s="645" t="s">
        <v>423</v>
      </c>
      <c r="C18" s="45" t="s">
        <v>424</v>
      </c>
      <c r="D18" s="46"/>
      <c r="E18" s="682"/>
      <c r="F18" s="682"/>
      <c r="G18" s="677"/>
      <c r="H18" s="682"/>
      <c r="I18" s="873"/>
      <c r="L18" s="883"/>
    </row>
    <row r="19" spans="1:13" ht="15" customHeight="1" x14ac:dyDescent="0.2">
      <c r="A19" s="657"/>
      <c r="B19" s="642" t="s">
        <v>420</v>
      </c>
      <c r="C19" s="65" t="s">
        <v>828</v>
      </c>
      <c r="D19" s="303" t="s">
        <v>421</v>
      </c>
      <c r="E19" s="80">
        <v>4500</v>
      </c>
      <c r="F19" s="80">
        <v>1215</v>
      </c>
      <c r="G19" s="63">
        <f t="shared" ref="G19:G20" si="1">E19+F19</f>
        <v>5715</v>
      </c>
      <c r="H19" s="631">
        <f>G19</f>
        <v>5715</v>
      </c>
      <c r="I19" s="1318"/>
      <c r="L19" s="883"/>
      <c r="M19" s="883"/>
    </row>
    <row r="20" spans="1:13" s="1347" customFormat="1" ht="25.5" customHeight="1" x14ac:dyDescent="0.2">
      <c r="A20" s="1344"/>
      <c r="B20" s="642" t="s">
        <v>428</v>
      </c>
      <c r="C20" s="1343" t="s">
        <v>1254</v>
      </c>
      <c r="D20" s="303" t="s">
        <v>252</v>
      </c>
      <c r="E20" s="1349">
        <v>32478</v>
      </c>
      <c r="F20" s="1349">
        <v>8851</v>
      </c>
      <c r="G20" s="449">
        <f t="shared" si="1"/>
        <v>41329</v>
      </c>
      <c r="H20" s="1345">
        <v>41329</v>
      </c>
      <c r="I20" s="1346"/>
      <c r="J20" s="1348"/>
      <c r="L20" s="1348"/>
      <c r="M20" s="1348"/>
    </row>
    <row r="21" spans="1:13" ht="13.5" customHeight="1" thickBot="1" x14ac:dyDescent="0.25">
      <c r="A21" s="657"/>
      <c r="B21" s="642"/>
      <c r="C21" s="65"/>
      <c r="D21" s="46"/>
      <c r="E21" s="682"/>
      <c r="F21" s="682"/>
      <c r="G21" s="677"/>
      <c r="H21" s="927"/>
      <c r="I21" s="1067"/>
      <c r="J21" s="613"/>
      <c r="L21" s="883"/>
      <c r="M21" s="883"/>
    </row>
    <row r="22" spans="1:13" ht="12" customHeight="1" thickBot="1" x14ac:dyDescent="0.25">
      <c r="A22" s="657"/>
      <c r="B22" s="646"/>
      <c r="C22" s="304" t="s">
        <v>425</v>
      </c>
      <c r="D22" s="96"/>
      <c r="E22" s="461">
        <f>SUM(E19:E21)</f>
        <v>36978</v>
      </c>
      <c r="F22" s="461">
        <f>SUM(F19:F21)</f>
        <v>10066</v>
      </c>
      <c r="G22" s="461">
        <f>SUM(G19:G21)</f>
        <v>47044</v>
      </c>
      <c r="H22" s="461">
        <f>SUM(H19:H21)</f>
        <v>47044</v>
      </c>
      <c r="I22" s="1327">
        <f>SUM(I19:I19)</f>
        <v>0</v>
      </c>
      <c r="L22" s="883"/>
      <c r="M22" s="883"/>
    </row>
    <row r="23" spans="1:13" ht="12" customHeight="1" x14ac:dyDescent="0.2">
      <c r="A23" s="657"/>
      <c r="B23" s="647"/>
      <c r="C23" s="51"/>
      <c r="D23" s="46"/>
      <c r="E23" s="682"/>
      <c r="F23" s="682"/>
      <c r="G23" s="677"/>
      <c r="H23" s="1319"/>
      <c r="I23" s="1320"/>
      <c r="L23" s="883"/>
      <c r="M23" s="883"/>
    </row>
    <row r="24" spans="1:13" ht="15.75" customHeight="1" x14ac:dyDescent="0.2">
      <c r="A24" s="657"/>
      <c r="B24" s="648" t="s">
        <v>426</v>
      </c>
      <c r="C24" s="56" t="s">
        <v>427</v>
      </c>
      <c r="D24" s="53"/>
      <c r="E24" s="682"/>
      <c r="F24" s="682"/>
      <c r="G24" s="677"/>
      <c r="H24" s="682"/>
      <c r="I24" s="873"/>
      <c r="L24" s="883"/>
      <c r="M24" s="883"/>
    </row>
    <row r="25" spans="1:13" s="57" customFormat="1" ht="27" customHeight="1" x14ac:dyDescent="0.2">
      <c r="A25" s="658"/>
      <c r="B25" s="649" t="s">
        <v>795</v>
      </c>
      <c r="C25" s="52" t="s">
        <v>860</v>
      </c>
      <c r="D25" s="303" t="s">
        <v>421</v>
      </c>
      <c r="E25" s="448">
        <v>341851</v>
      </c>
      <c r="F25" s="448">
        <v>303</v>
      </c>
      <c r="G25" s="449">
        <f>E25+F25</f>
        <v>342154</v>
      </c>
      <c r="H25" s="448">
        <f t="shared" ref="H25" si="2">G25</f>
        <v>342154</v>
      </c>
      <c r="I25" s="878"/>
      <c r="J25" s="359"/>
      <c r="L25" s="882"/>
      <c r="M25" s="882"/>
    </row>
    <row r="26" spans="1:13" s="57" customFormat="1" ht="27" customHeight="1" x14ac:dyDescent="0.2">
      <c r="A26" s="658"/>
      <c r="B26" s="649" t="s">
        <v>796</v>
      </c>
      <c r="C26" s="52" t="s">
        <v>861</v>
      </c>
      <c r="D26" s="303" t="s">
        <v>421</v>
      </c>
      <c r="E26" s="448">
        <v>168802</v>
      </c>
      <c r="F26" s="448">
        <v>216</v>
      </c>
      <c r="G26" s="449">
        <f>E26+F26</f>
        <v>169018</v>
      </c>
      <c r="H26" s="448">
        <f>G26</f>
        <v>169018</v>
      </c>
      <c r="I26" s="878"/>
      <c r="J26" s="359"/>
      <c r="L26" s="882"/>
      <c r="M26" s="882"/>
    </row>
    <row r="27" spans="1:13" s="57" customFormat="1" ht="26.25" customHeight="1" x14ac:dyDescent="0.2">
      <c r="A27" s="658"/>
      <c r="B27" s="649" t="s">
        <v>853</v>
      </c>
      <c r="C27" s="52" t="s">
        <v>859</v>
      </c>
      <c r="D27" s="448" t="s">
        <v>421</v>
      </c>
      <c r="E27" s="448">
        <v>9213</v>
      </c>
      <c r="F27" s="448">
        <v>2488</v>
      </c>
      <c r="G27" s="449">
        <f>E27+F27</f>
        <v>11701</v>
      </c>
      <c r="H27" s="448">
        <f>G27</f>
        <v>11701</v>
      </c>
      <c r="I27" s="878"/>
      <c r="J27" s="882"/>
      <c r="L27" s="882"/>
      <c r="M27" s="882"/>
    </row>
    <row r="28" spans="1:13" s="57" customFormat="1" ht="27.75" customHeight="1" x14ac:dyDescent="0.2">
      <c r="A28" s="658"/>
      <c r="B28" s="649" t="s">
        <v>858</v>
      </c>
      <c r="C28" s="52" t="s">
        <v>867</v>
      </c>
      <c r="D28" s="303" t="s">
        <v>421</v>
      </c>
      <c r="E28" s="448">
        <v>2395</v>
      </c>
      <c r="F28" s="448">
        <v>449</v>
      </c>
      <c r="G28" s="449">
        <f>E28+F28</f>
        <v>2844</v>
      </c>
      <c r="H28" s="448">
        <f>G28</f>
        <v>2844</v>
      </c>
      <c r="I28" s="878"/>
      <c r="J28" s="882"/>
      <c r="L28" s="882"/>
      <c r="M28" s="882"/>
    </row>
    <row r="29" spans="1:13" s="57" customFormat="1" ht="18.75" customHeight="1" x14ac:dyDescent="0.2">
      <c r="A29" s="658"/>
      <c r="B29" s="649" t="s">
        <v>1272</v>
      </c>
      <c r="C29" s="52" t="s">
        <v>1273</v>
      </c>
      <c r="D29" s="303" t="s">
        <v>252</v>
      </c>
      <c r="E29" s="448">
        <v>44</v>
      </c>
      <c r="F29" s="448">
        <v>12</v>
      </c>
      <c r="G29" s="449">
        <f>E29+F29</f>
        <v>56</v>
      </c>
      <c r="H29" s="448">
        <f>G29</f>
        <v>56</v>
      </c>
      <c r="I29" s="878"/>
      <c r="J29" s="882"/>
      <c r="L29" s="882"/>
      <c r="M29" s="882"/>
    </row>
    <row r="30" spans="1:13" s="57" customFormat="1" ht="27" customHeight="1" x14ac:dyDescent="0.2">
      <c r="A30" s="658"/>
      <c r="B30" s="649" t="s">
        <v>428</v>
      </c>
      <c r="C30" s="428" t="s">
        <v>849</v>
      </c>
      <c r="D30" s="303" t="s">
        <v>421</v>
      </c>
      <c r="E30" s="448">
        <v>13386</v>
      </c>
      <c r="F30" s="448">
        <v>3614</v>
      </c>
      <c r="G30" s="449">
        <f t="shared" ref="G30:G32" si="3">E30+F30</f>
        <v>17000</v>
      </c>
      <c r="H30" s="448">
        <f>G30</f>
        <v>17000</v>
      </c>
      <c r="I30" s="1321"/>
      <c r="J30" s="1413"/>
      <c r="L30" s="882"/>
      <c r="M30" s="882"/>
    </row>
    <row r="31" spans="1:13" s="57" customFormat="1" ht="26.25" customHeight="1" x14ac:dyDescent="0.2">
      <c r="A31" s="658"/>
      <c r="B31" s="649" t="s">
        <v>429</v>
      </c>
      <c r="C31" s="428" t="s">
        <v>729</v>
      </c>
      <c r="D31" s="303" t="s">
        <v>421</v>
      </c>
      <c r="E31" s="448">
        <v>2000</v>
      </c>
      <c r="F31" s="448">
        <v>540</v>
      </c>
      <c r="G31" s="449">
        <f t="shared" ref="G31" si="4">E31+F31</f>
        <v>2540</v>
      </c>
      <c r="H31" s="448">
        <f t="shared" ref="H31" si="5">G31</f>
        <v>2540</v>
      </c>
      <c r="I31" s="620"/>
      <c r="J31" s="882"/>
      <c r="K31" s="882"/>
      <c r="L31" s="882"/>
      <c r="M31" s="882"/>
    </row>
    <row r="32" spans="1:13" s="57" customFormat="1" ht="21.75" customHeight="1" x14ac:dyDescent="0.2">
      <c r="A32" s="658"/>
      <c r="B32" s="649" t="s">
        <v>430</v>
      </c>
      <c r="C32" s="428" t="s">
        <v>692</v>
      </c>
      <c r="D32" s="303" t="s">
        <v>421</v>
      </c>
      <c r="E32" s="448">
        <v>5038</v>
      </c>
      <c r="F32" s="448">
        <v>1361</v>
      </c>
      <c r="G32" s="449">
        <f t="shared" si="3"/>
        <v>6399</v>
      </c>
      <c r="H32" s="448">
        <f t="shared" ref="H32" si="6">G32</f>
        <v>6399</v>
      </c>
      <c r="I32" s="620"/>
      <c r="J32" s="613"/>
      <c r="L32" s="882"/>
      <c r="M32" s="882"/>
    </row>
    <row r="33" spans="1:13" s="57" customFormat="1" ht="27.75" customHeight="1" x14ac:dyDescent="0.2">
      <c r="A33" s="658"/>
      <c r="B33" s="649" t="s">
        <v>431</v>
      </c>
      <c r="C33" s="535" t="s">
        <v>727</v>
      </c>
      <c r="D33" s="303" t="s">
        <v>421</v>
      </c>
      <c r="E33" s="448">
        <v>246293</v>
      </c>
      <c r="F33" s="448">
        <v>4766</v>
      </c>
      <c r="G33" s="449">
        <f t="shared" ref="G33:G39" si="7">SUM(E33:F33)</f>
        <v>251059</v>
      </c>
      <c r="H33" s="448">
        <f t="shared" ref="H33:H34" si="8">G33</f>
        <v>251059</v>
      </c>
      <c r="I33" s="620"/>
      <c r="J33" s="1414"/>
      <c r="L33" s="882"/>
      <c r="M33" s="882"/>
    </row>
    <row r="34" spans="1:13" s="57" customFormat="1" ht="41.25" customHeight="1" x14ac:dyDescent="0.2">
      <c r="A34" s="658"/>
      <c r="B34" s="649" t="s">
        <v>432</v>
      </c>
      <c r="C34" s="551" t="s">
        <v>921</v>
      </c>
      <c r="D34" s="303" t="s">
        <v>421</v>
      </c>
      <c r="E34" s="448">
        <v>494410</v>
      </c>
      <c r="F34" s="448">
        <v>133489</v>
      </c>
      <c r="G34" s="449">
        <f t="shared" si="7"/>
        <v>627899</v>
      </c>
      <c r="H34" s="448">
        <f t="shared" si="8"/>
        <v>627899</v>
      </c>
      <c r="I34" s="620"/>
      <c r="J34" s="1415"/>
      <c r="L34" s="882"/>
      <c r="M34" s="882"/>
    </row>
    <row r="35" spans="1:13" s="57" customFormat="1" ht="21.75" customHeight="1" x14ac:dyDescent="0.2">
      <c r="A35" s="658"/>
      <c r="B35" s="649" t="s">
        <v>433</v>
      </c>
      <c r="C35" s="551" t="s">
        <v>1032</v>
      </c>
      <c r="D35" s="448" t="s">
        <v>252</v>
      </c>
      <c r="E35" s="448">
        <v>2839</v>
      </c>
      <c r="F35" s="448"/>
      <c r="G35" s="449">
        <f t="shared" si="7"/>
        <v>2839</v>
      </c>
      <c r="H35" s="448"/>
      <c r="I35" s="620">
        <f>G35</f>
        <v>2839</v>
      </c>
      <c r="J35" s="1416"/>
      <c r="L35" s="882"/>
      <c r="M35" s="882"/>
    </row>
    <row r="36" spans="1:13" s="57" customFormat="1" ht="36" customHeight="1" x14ac:dyDescent="0.2">
      <c r="A36" s="658"/>
      <c r="B36" s="649" t="s">
        <v>434</v>
      </c>
      <c r="C36" s="551" t="s">
        <v>937</v>
      </c>
      <c r="D36" s="448" t="s">
        <v>421</v>
      </c>
      <c r="E36" s="448">
        <v>77339</v>
      </c>
      <c r="F36" s="448">
        <v>20881</v>
      </c>
      <c r="G36" s="449">
        <f t="shared" si="7"/>
        <v>98220</v>
      </c>
      <c r="H36" s="448">
        <f t="shared" ref="H36:H39" si="9">G36</f>
        <v>98220</v>
      </c>
      <c r="I36" s="620"/>
      <c r="J36" s="1412"/>
      <c r="L36" s="882"/>
      <c r="M36" s="882"/>
    </row>
    <row r="37" spans="1:13" s="57" customFormat="1" ht="33" customHeight="1" x14ac:dyDescent="0.2">
      <c r="A37" s="658"/>
      <c r="B37" s="649" t="s">
        <v>435</v>
      </c>
      <c r="C37" s="551" t="s">
        <v>863</v>
      </c>
      <c r="D37" s="448" t="s">
        <v>421</v>
      </c>
      <c r="E37" s="992">
        <v>10377</v>
      </c>
      <c r="F37" s="992"/>
      <c r="G37" s="993">
        <f t="shared" si="7"/>
        <v>10377</v>
      </c>
      <c r="H37" s="992">
        <f t="shared" si="9"/>
        <v>10377</v>
      </c>
      <c r="I37" s="620"/>
      <c r="J37" s="882"/>
      <c r="L37" s="882"/>
    </row>
    <row r="38" spans="1:13" s="959" customFormat="1" ht="20.25" customHeight="1" x14ac:dyDescent="0.2">
      <c r="A38" s="958"/>
      <c r="B38" s="649" t="s">
        <v>464</v>
      </c>
      <c r="C38" s="551" t="s">
        <v>922</v>
      </c>
      <c r="D38" s="448" t="s">
        <v>252</v>
      </c>
      <c r="E38" s="448">
        <v>4000</v>
      </c>
      <c r="F38" s="448">
        <v>1080</v>
      </c>
      <c r="G38" s="449">
        <f t="shared" si="7"/>
        <v>5080</v>
      </c>
      <c r="H38" s="448">
        <f t="shared" si="9"/>
        <v>5080</v>
      </c>
      <c r="I38" s="620"/>
      <c r="J38" s="1413"/>
      <c r="L38" s="960"/>
    </row>
    <row r="39" spans="1:13" s="57" customFormat="1" ht="22.5" customHeight="1" x14ac:dyDescent="0.2">
      <c r="A39" s="658"/>
      <c r="B39" s="649" t="s">
        <v>465</v>
      </c>
      <c r="C39" s="551" t="s">
        <v>923</v>
      </c>
      <c r="D39" s="448" t="s">
        <v>421</v>
      </c>
      <c r="E39" s="448">
        <v>659296</v>
      </c>
      <c r="F39" s="448">
        <v>178010</v>
      </c>
      <c r="G39" s="449">
        <f t="shared" si="7"/>
        <v>837306</v>
      </c>
      <c r="H39" s="448">
        <f t="shared" si="9"/>
        <v>837306</v>
      </c>
      <c r="I39" s="620"/>
      <c r="J39" s="1414"/>
      <c r="L39" s="882"/>
    </row>
    <row r="40" spans="1:13" s="57" customFormat="1" ht="32.25" customHeight="1" x14ac:dyDescent="0.2">
      <c r="A40" s="658"/>
      <c r="B40" s="649" t="s">
        <v>466</v>
      </c>
      <c r="C40" s="823" t="s">
        <v>1131</v>
      </c>
      <c r="D40" s="448" t="s">
        <v>421</v>
      </c>
      <c r="E40" s="448">
        <v>40516</v>
      </c>
      <c r="F40" s="448">
        <v>10938</v>
      </c>
      <c r="G40" s="449">
        <f>E40+F40</f>
        <v>51454</v>
      </c>
      <c r="H40" s="448">
        <v>51454</v>
      </c>
      <c r="I40" s="620"/>
      <c r="J40" s="1414"/>
      <c r="L40" s="882"/>
    </row>
    <row r="41" spans="1:13" s="57" customFormat="1" ht="22.5" customHeight="1" x14ac:dyDescent="0.2">
      <c r="A41" s="658"/>
      <c r="B41" s="649" t="s">
        <v>467</v>
      </c>
      <c r="C41" s="551" t="s">
        <v>1259</v>
      </c>
      <c r="D41" s="448" t="s">
        <v>252</v>
      </c>
      <c r="E41" s="448">
        <v>0</v>
      </c>
      <c r="F41" s="448">
        <v>0</v>
      </c>
      <c r="G41" s="449">
        <f>E41+F41</f>
        <v>0</v>
      </c>
      <c r="H41" s="448">
        <v>0</v>
      </c>
      <c r="I41" s="620"/>
      <c r="J41" s="1414"/>
      <c r="L41" s="882"/>
    </row>
    <row r="42" spans="1:13" s="57" customFormat="1" ht="22.5" customHeight="1" x14ac:dyDescent="0.2">
      <c r="A42" s="658"/>
      <c r="B42" s="649" t="s">
        <v>468</v>
      </c>
      <c r="C42" s="551" t="s">
        <v>1260</v>
      </c>
      <c r="D42" s="448" t="s">
        <v>252</v>
      </c>
      <c r="E42" s="448">
        <v>230000</v>
      </c>
      <c r="F42" s="448">
        <v>62100</v>
      </c>
      <c r="G42" s="449">
        <f t="shared" ref="G42:G47" si="10">E42+F42</f>
        <v>292100</v>
      </c>
      <c r="H42" s="448">
        <v>292100</v>
      </c>
      <c r="I42" s="620"/>
      <c r="J42" s="1414"/>
      <c r="L42" s="882"/>
    </row>
    <row r="43" spans="1:13" s="57" customFormat="1" ht="22.5" customHeight="1" x14ac:dyDescent="0.2">
      <c r="A43" s="658"/>
      <c r="B43" s="649" t="s">
        <v>469</v>
      </c>
      <c r="C43" s="551" t="s">
        <v>1261</v>
      </c>
      <c r="D43" s="448" t="s">
        <v>252</v>
      </c>
      <c r="E43" s="448">
        <v>30000</v>
      </c>
      <c r="F43" s="448">
        <v>8100</v>
      </c>
      <c r="G43" s="449">
        <f t="shared" si="10"/>
        <v>38100</v>
      </c>
      <c r="H43" s="448">
        <v>38100</v>
      </c>
      <c r="I43" s="620"/>
      <c r="J43" s="1414"/>
      <c r="L43" s="882"/>
    </row>
    <row r="44" spans="1:13" s="1354" customFormat="1" ht="22.5" customHeight="1" x14ac:dyDescent="0.2">
      <c r="A44" s="1350"/>
      <c r="B44" s="1351" t="s">
        <v>470</v>
      </c>
      <c r="C44" s="1343" t="s">
        <v>1229</v>
      </c>
      <c r="D44" s="1349" t="s">
        <v>1269</v>
      </c>
      <c r="E44" s="1349"/>
      <c r="F44" s="1349"/>
      <c r="G44" s="1352"/>
      <c r="H44" s="1349"/>
      <c r="I44" s="1353"/>
      <c r="J44" s="1417"/>
      <c r="L44" s="1355"/>
    </row>
    <row r="45" spans="1:13" s="57" customFormat="1" ht="22.5" customHeight="1" x14ac:dyDescent="0.2">
      <c r="A45" s="658"/>
      <c r="B45" s="649" t="s">
        <v>471</v>
      </c>
      <c r="C45" s="551" t="s">
        <v>1222</v>
      </c>
      <c r="D45" s="448" t="s">
        <v>252</v>
      </c>
      <c r="E45" s="448">
        <v>3150</v>
      </c>
      <c r="F45" s="448">
        <v>850</v>
      </c>
      <c r="G45" s="449">
        <f t="shared" si="10"/>
        <v>4000</v>
      </c>
      <c r="H45" s="448">
        <v>4000</v>
      </c>
      <c r="I45" s="620"/>
      <c r="J45" s="1414"/>
      <c r="L45" s="882"/>
    </row>
    <row r="46" spans="1:13" s="959" customFormat="1" ht="23.25" customHeight="1" x14ac:dyDescent="0.2">
      <c r="A46" s="958"/>
      <c r="B46" s="649" t="s">
        <v>472</v>
      </c>
      <c r="C46" s="1300" t="s">
        <v>1224</v>
      </c>
      <c r="D46" s="448" t="s">
        <v>252</v>
      </c>
      <c r="E46" s="448">
        <v>173</v>
      </c>
      <c r="F46" s="448">
        <v>47</v>
      </c>
      <c r="G46" s="449">
        <f t="shared" si="10"/>
        <v>220</v>
      </c>
      <c r="H46" s="948">
        <v>220</v>
      </c>
      <c r="I46" s="620"/>
      <c r="J46" s="1413"/>
      <c r="L46" s="960"/>
    </row>
    <row r="47" spans="1:13" s="959" customFormat="1" ht="23.25" customHeight="1" x14ac:dyDescent="0.2">
      <c r="A47" s="958"/>
      <c r="B47" s="649" t="s">
        <v>473</v>
      </c>
      <c r="C47" s="1300" t="s">
        <v>1271</v>
      </c>
      <c r="D47" s="448" t="s">
        <v>252</v>
      </c>
      <c r="E47" s="448">
        <v>285</v>
      </c>
      <c r="F47" s="448">
        <v>77</v>
      </c>
      <c r="G47" s="449">
        <f t="shared" si="10"/>
        <v>362</v>
      </c>
      <c r="H47" s="948">
        <v>362</v>
      </c>
      <c r="I47" s="620"/>
      <c r="J47" s="1413"/>
      <c r="L47" s="960"/>
    </row>
    <row r="48" spans="1:13" s="57" customFormat="1" ht="7.5" customHeight="1" thickBot="1" x14ac:dyDescent="0.25">
      <c r="A48" s="658"/>
      <c r="B48" s="649"/>
      <c r="C48" s="551"/>
      <c r="D48" s="448"/>
      <c r="E48" s="919"/>
      <c r="F48" s="919"/>
      <c r="G48" s="920"/>
      <c r="H48" s="921"/>
      <c r="I48" s="620"/>
      <c r="J48" s="882"/>
      <c r="L48" s="882"/>
    </row>
    <row r="49" spans="1:13" ht="13.9" customHeight="1" thickBot="1" x14ac:dyDescent="0.25">
      <c r="A49" s="657"/>
      <c r="B49" s="650"/>
      <c r="C49" s="49" t="s">
        <v>436</v>
      </c>
      <c r="D49" s="58"/>
      <c r="E49" s="460">
        <f>SUM(E25:E47)</f>
        <v>2341407</v>
      </c>
      <c r="F49" s="460">
        <f>SUM(F25:F47)</f>
        <v>429321</v>
      </c>
      <c r="G49" s="460">
        <f>SUM(G25:G47)</f>
        <v>2770728</v>
      </c>
      <c r="H49" s="460">
        <f>SUM(H25:H47)</f>
        <v>2767889</v>
      </c>
      <c r="I49" s="1322">
        <f>SUM(I25:I46)</f>
        <v>2839</v>
      </c>
      <c r="L49" s="883"/>
    </row>
    <row r="50" spans="1:13" s="57" customFormat="1" ht="13.9" customHeight="1" x14ac:dyDescent="0.2">
      <c r="A50" s="658"/>
      <c r="B50" s="644"/>
      <c r="C50" s="48"/>
      <c r="D50" s="53"/>
      <c r="E50" s="682"/>
      <c r="F50" s="682"/>
      <c r="G50" s="677"/>
      <c r="H50" s="683"/>
      <c r="I50" s="874"/>
      <c r="J50" s="882"/>
      <c r="L50" s="882"/>
    </row>
    <row r="51" spans="1:13" s="57" customFormat="1" ht="13.9" customHeight="1" x14ac:dyDescent="0.2">
      <c r="A51" s="658"/>
      <c r="B51" s="642"/>
      <c r="C51" s="48"/>
      <c r="D51" s="53"/>
      <c r="E51" s="682"/>
      <c r="F51" s="682"/>
      <c r="G51" s="677"/>
      <c r="H51" s="683"/>
      <c r="I51" s="616"/>
      <c r="J51" s="882"/>
      <c r="L51" s="882"/>
    </row>
    <row r="52" spans="1:13" s="61" customFormat="1" ht="15.75" customHeight="1" x14ac:dyDescent="0.15">
      <c r="A52" s="660"/>
      <c r="B52" s="645" t="s">
        <v>437</v>
      </c>
      <c r="C52" s="59" t="s">
        <v>438</v>
      </c>
      <c r="D52" s="60"/>
      <c r="E52" s="677"/>
      <c r="F52" s="677"/>
      <c r="G52" s="677"/>
      <c r="H52" s="678"/>
      <c r="I52" s="875"/>
      <c r="J52" s="885"/>
      <c r="L52" s="885"/>
    </row>
    <row r="53" spans="1:13" s="61" customFormat="1" ht="15.75" customHeight="1" x14ac:dyDescent="0.15">
      <c r="A53" s="660"/>
      <c r="B53" s="649" t="s">
        <v>420</v>
      </c>
      <c r="C53" s="48" t="s">
        <v>850</v>
      </c>
      <c r="D53" s="302" t="s">
        <v>250</v>
      </c>
      <c r="E53" s="448">
        <v>6448</v>
      </c>
      <c r="F53" s="448">
        <v>1741</v>
      </c>
      <c r="G53" s="449">
        <f>E53+F53</f>
        <v>8189</v>
      </c>
      <c r="H53" s="948">
        <v>7620</v>
      </c>
      <c r="I53" s="876">
        <v>569</v>
      </c>
      <c r="J53" s="885"/>
      <c r="L53" s="885"/>
    </row>
    <row r="54" spans="1:13" s="61" customFormat="1" ht="15.75" customHeight="1" x14ac:dyDescent="0.2">
      <c r="A54" s="660"/>
      <c r="B54" s="649" t="s">
        <v>428</v>
      </c>
      <c r="C54" s="62" t="s">
        <v>157</v>
      </c>
      <c r="D54" s="302" t="s">
        <v>250</v>
      </c>
      <c r="E54" s="448">
        <v>1000</v>
      </c>
      <c r="F54" s="448">
        <v>270</v>
      </c>
      <c r="G54" s="449">
        <f>SUM(E54:F54)</f>
        <v>1270</v>
      </c>
      <c r="H54" s="922"/>
      <c r="I54" s="617">
        <v>1270</v>
      </c>
      <c r="J54" s="885"/>
      <c r="L54" s="885"/>
      <c r="M54" s="535"/>
    </row>
    <row r="55" spans="1:13" s="61" customFormat="1" ht="31.5" customHeight="1" x14ac:dyDescent="0.15">
      <c r="A55" s="660"/>
      <c r="B55" s="649" t="s">
        <v>429</v>
      </c>
      <c r="C55" s="428" t="s">
        <v>755</v>
      </c>
      <c r="D55" s="302" t="s">
        <v>938</v>
      </c>
      <c r="E55" s="448">
        <v>12600</v>
      </c>
      <c r="F55" s="448">
        <v>3400</v>
      </c>
      <c r="G55" s="449">
        <f>SUM(E55:F55)</f>
        <v>16000</v>
      </c>
      <c r="H55" s="948">
        <v>16000</v>
      </c>
      <c r="I55" s="617"/>
      <c r="J55" s="885"/>
    </row>
    <row r="56" spans="1:13" s="61" customFormat="1" ht="16.5" customHeight="1" x14ac:dyDescent="0.15">
      <c r="A56" s="660"/>
      <c r="B56" s="649" t="s">
        <v>430</v>
      </c>
      <c r="C56" s="551" t="s">
        <v>923</v>
      </c>
      <c r="D56" s="302" t="s">
        <v>938</v>
      </c>
      <c r="E56" s="448">
        <v>40267</v>
      </c>
      <c r="F56" s="448">
        <v>10872</v>
      </c>
      <c r="G56" s="449">
        <f t="shared" ref="G56:G58" si="11">E56+F56</f>
        <v>51139</v>
      </c>
      <c r="H56" s="948">
        <f>G56</f>
        <v>51139</v>
      </c>
      <c r="I56" s="617"/>
      <c r="J56" s="885"/>
    </row>
    <row r="57" spans="1:13" s="61" customFormat="1" ht="26.25" customHeight="1" x14ac:dyDescent="0.15">
      <c r="A57" s="660"/>
      <c r="B57" s="649" t="s">
        <v>431</v>
      </c>
      <c r="C57" s="535" t="s">
        <v>727</v>
      </c>
      <c r="D57" s="302" t="s">
        <v>938</v>
      </c>
      <c r="E57" s="448">
        <v>17970</v>
      </c>
      <c r="F57" s="448">
        <v>4852</v>
      </c>
      <c r="G57" s="449">
        <f t="shared" si="11"/>
        <v>22822</v>
      </c>
      <c r="H57" s="948">
        <v>22822</v>
      </c>
      <c r="I57" s="617"/>
      <c r="J57" s="885"/>
    </row>
    <row r="58" spans="1:13" s="61" customFormat="1" ht="35.25" customHeight="1" x14ac:dyDescent="0.15">
      <c r="A58" s="660"/>
      <c r="B58" s="649" t="s">
        <v>432</v>
      </c>
      <c r="C58" s="551" t="s">
        <v>921</v>
      </c>
      <c r="D58" s="302" t="s">
        <v>938</v>
      </c>
      <c r="E58" s="448">
        <v>7559</v>
      </c>
      <c r="F58" s="448">
        <v>2041</v>
      </c>
      <c r="G58" s="449">
        <f t="shared" si="11"/>
        <v>9600</v>
      </c>
      <c r="H58" s="948">
        <v>9600</v>
      </c>
      <c r="I58" s="617"/>
      <c r="J58" s="885"/>
    </row>
    <row r="59" spans="1:13" s="61" customFormat="1" ht="29.25" customHeight="1" x14ac:dyDescent="0.15">
      <c r="A59" s="660"/>
      <c r="B59" s="649" t="s">
        <v>433</v>
      </c>
      <c r="C59" s="541" t="s">
        <v>935</v>
      </c>
      <c r="D59" s="302" t="s">
        <v>938</v>
      </c>
      <c r="E59" s="448">
        <v>6299</v>
      </c>
      <c r="F59" s="448">
        <v>1701</v>
      </c>
      <c r="G59" s="449">
        <f t="shared" ref="G59:G65" si="12">E59+F59</f>
        <v>8000</v>
      </c>
      <c r="H59" s="948">
        <f>G59</f>
        <v>8000</v>
      </c>
      <c r="I59" s="617"/>
      <c r="J59" s="885"/>
    </row>
    <row r="60" spans="1:13" s="61" customFormat="1" ht="20.25" customHeight="1" x14ac:dyDescent="0.15">
      <c r="A60" s="660"/>
      <c r="B60" s="1328" t="s">
        <v>434</v>
      </c>
      <c r="C60" s="1329" t="s">
        <v>1022</v>
      </c>
      <c r="D60" s="302" t="s">
        <v>250</v>
      </c>
      <c r="E60" s="448">
        <v>1054</v>
      </c>
      <c r="F60" s="448">
        <v>284</v>
      </c>
      <c r="G60" s="449">
        <f t="shared" si="12"/>
        <v>1338</v>
      </c>
      <c r="H60" s="948"/>
      <c r="I60" s="617">
        <v>1338</v>
      </c>
      <c r="J60" s="885"/>
    </row>
    <row r="61" spans="1:13" s="61" customFormat="1" ht="20.25" customHeight="1" x14ac:dyDescent="0.2">
      <c r="A61" s="660"/>
      <c r="B61" s="649" t="s">
        <v>435</v>
      </c>
      <c r="C61" s="120" t="s">
        <v>1024</v>
      </c>
      <c r="D61" s="302" t="s">
        <v>250</v>
      </c>
      <c r="E61" s="448">
        <v>3264</v>
      </c>
      <c r="F61" s="448">
        <v>881</v>
      </c>
      <c r="G61" s="449">
        <f t="shared" si="12"/>
        <v>4145</v>
      </c>
      <c r="H61" s="948"/>
      <c r="I61" s="617">
        <v>4145</v>
      </c>
      <c r="J61" s="885"/>
    </row>
    <row r="62" spans="1:13" s="1371" customFormat="1" ht="22.5" x14ac:dyDescent="0.2">
      <c r="A62" s="1370"/>
      <c r="B62" s="649" t="s">
        <v>464</v>
      </c>
      <c r="C62" s="1343" t="s">
        <v>1254</v>
      </c>
      <c r="D62" s="302" t="s">
        <v>250</v>
      </c>
      <c r="E62" s="448">
        <v>65</v>
      </c>
      <c r="F62" s="448">
        <v>18</v>
      </c>
      <c r="G62" s="449">
        <f t="shared" si="12"/>
        <v>83</v>
      </c>
      <c r="H62" s="948">
        <v>83</v>
      </c>
      <c r="I62" s="617"/>
      <c r="J62" s="1418"/>
    </row>
    <row r="63" spans="1:13" s="1371" customFormat="1" ht="20.25" customHeight="1" x14ac:dyDescent="0.2">
      <c r="A63" s="1370"/>
      <c r="B63" s="649" t="s">
        <v>465</v>
      </c>
      <c r="C63" s="1239" t="s">
        <v>1251</v>
      </c>
      <c r="D63" s="302" t="s">
        <v>250</v>
      </c>
      <c r="E63" s="448">
        <v>787</v>
      </c>
      <c r="F63" s="448">
        <v>213</v>
      </c>
      <c r="G63" s="449">
        <f t="shared" si="12"/>
        <v>1000</v>
      </c>
      <c r="H63" s="948"/>
      <c r="I63" s="617">
        <f>G63</f>
        <v>1000</v>
      </c>
      <c r="J63" s="1418"/>
    </row>
    <row r="64" spans="1:13" s="1371" customFormat="1" ht="20.25" customHeight="1" x14ac:dyDescent="0.2">
      <c r="A64" s="1370"/>
      <c r="B64" s="649" t="s">
        <v>466</v>
      </c>
      <c r="C64" s="1239" t="s">
        <v>1252</v>
      </c>
      <c r="D64" s="302" t="s">
        <v>250</v>
      </c>
      <c r="E64" s="448">
        <v>1000</v>
      </c>
      <c r="F64" s="448">
        <v>270</v>
      </c>
      <c r="G64" s="449">
        <f t="shared" si="12"/>
        <v>1270</v>
      </c>
      <c r="H64" s="948"/>
      <c r="I64" s="617">
        <v>1270</v>
      </c>
      <c r="J64" s="1418"/>
    </row>
    <row r="65" spans="1:16" s="1371" customFormat="1" ht="20.25" customHeight="1" x14ac:dyDescent="0.2">
      <c r="A65" s="1370"/>
      <c r="B65" s="649" t="s">
        <v>467</v>
      </c>
      <c r="C65" s="1343" t="s">
        <v>1229</v>
      </c>
      <c r="D65" s="302" t="s">
        <v>1270</v>
      </c>
      <c r="E65" s="448">
        <v>152448</v>
      </c>
      <c r="F65" s="448">
        <v>41161</v>
      </c>
      <c r="G65" s="449">
        <f t="shared" si="12"/>
        <v>193609</v>
      </c>
      <c r="H65" s="948">
        <v>193609</v>
      </c>
      <c r="I65" s="617"/>
      <c r="J65" s="1418"/>
    </row>
    <row r="66" spans="1:16" s="61" customFormat="1" ht="9.75" customHeight="1" thickBot="1" x14ac:dyDescent="0.2">
      <c r="A66" s="660"/>
      <c r="B66" s="649"/>
      <c r="C66" s="428"/>
      <c r="D66" s="302"/>
      <c r="E66" s="919"/>
      <c r="F66" s="919"/>
      <c r="G66" s="920"/>
      <c r="H66" s="922"/>
      <c r="I66" s="617"/>
      <c r="J66" s="885"/>
    </row>
    <row r="67" spans="1:16" s="61" customFormat="1" ht="12" customHeight="1" thickBot="1" x14ac:dyDescent="0.2">
      <c r="A67" s="660"/>
      <c r="B67" s="659"/>
      <c r="C67" s="49" t="s">
        <v>439</v>
      </c>
      <c r="D67" s="58"/>
      <c r="E67" s="460">
        <f>SUM(E53:E66)</f>
        <v>250761</v>
      </c>
      <c r="F67" s="460">
        <f>SUM(F53:F66)</f>
        <v>67704</v>
      </c>
      <c r="G67" s="460">
        <f>SUM(G53:G66)</f>
        <v>318465</v>
      </c>
      <c r="H67" s="460">
        <f>SUM(H53:H66)</f>
        <v>308873</v>
      </c>
      <c r="I67" s="877">
        <f>SUM(I53:I66)</f>
        <v>9592</v>
      </c>
      <c r="J67" s="1410"/>
    </row>
    <row r="68" spans="1:16" s="61" customFormat="1" ht="12" customHeight="1" x14ac:dyDescent="0.15">
      <c r="A68" s="660"/>
      <c r="B68" s="645"/>
      <c r="C68" s="59"/>
      <c r="D68" s="60"/>
      <c r="E68" s="677"/>
      <c r="F68" s="677"/>
      <c r="G68" s="677"/>
      <c r="H68" s="677"/>
      <c r="I68" s="874"/>
      <c r="J68" s="885"/>
    </row>
    <row r="69" spans="1:16" s="61" customFormat="1" ht="12" customHeight="1" x14ac:dyDescent="0.15">
      <c r="A69" s="660"/>
      <c r="B69" s="645"/>
      <c r="C69" s="59"/>
      <c r="D69" s="60"/>
      <c r="E69" s="677"/>
      <c r="F69" s="677"/>
      <c r="G69" s="677"/>
      <c r="H69" s="678"/>
      <c r="I69" s="875"/>
      <c r="J69" s="885"/>
    </row>
    <row r="70" spans="1:16" s="41" customFormat="1" ht="15" customHeight="1" x14ac:dyDescent="0.2">
      <c r="A70" s="655"/>
      <c r="B70" s="645" t="s">
        <v>440</v>
      </c>
      <c r="C70" s="45" t="s">
        <v>441</v>
      </c>
      <c r="D70" s="47"/>
      <c r="E70" s="63">
        <v>0</v>
      </c>
      <c r="F70" s="63">
        <v>0</v>
      </c>
      <c r="G70" s="63">
        <v>0</v>
      </c>
      <c r="H70" s="63">
        <v>0</v>
      </c>
      <c r="I70" s="878">
        <v>0</v>
      </c>
      <c r="J70" s="359"/>
    </row>
    <row r="71" spans="1:16" s="41" customFormat="1" ht="15" customHeight="1" thickBot="1" x14ac:dyDescent="0.25">
      <c r="A71" s="655"/>
      <c r="B71" s="645"/>
      <c r="C71" s="65"/>
      <c r="D71" s="53"/>
      <c r="E71" s="682"/>
      <c r="F71" s="682"/>
      <c r="G71" s="677"/>
      <c r="H71" s="683"/>
      <c r="I71" s="878"/>
      <c r="J71" s="359"/>
    </row>
    <row r="72" spans="1:16" s="41" customFormat="1" ht="13.5" customHeight="1" thickBot="1" x14ac:dyDescent="0.25">
      <c r="A72" s="655"/>
      <c r="B72" s="659"/>
      <c r="C72" s="64" t="s">
        <v>442</v>
      </c>
      <c r="D72" s="50"/>
      <c r="E72" s="460">
        <f>E70</f>
        <v>0</v>
      </c>
      <c r="F72" s="460">
        <f t="shared" ref="F72:H72" si="13">F70</f>
        <v>0</v>
      </c>
      <c r="G72" s="460">
        <f t="shared" si="13"/>
        <v>0</v>
      </c>
      <c r="H72" s="460">
        <f t="shared" si="13"/>
        <v>0</v>
      </c>
      <c r="I72" s="877">
        <f>I70</f>
        <v>0</v>
      </c>
      <c r="J72" s="359"/>
    </row>
    <row r="73" spans="1:16" s="41" customFormat="1" ht="13.5" customHeight="1" x14ac:dyDescent="0.2">
      <c r="A73" s="655"/>
      <c r="B73" s="645"/>
      <c r="C73" s="45"/>
      <c r="D73" s="47"/>
      <c r="E73" s="677"/>
      <c r="F73" s="677"/>
      <c r="G73" s="677"/>
      <c r="H73" s="677"/>
      <c r="I73" s="874"/>
      <c r="J73" s="359"/>
    </row>
    <row r="74" spans="1:16" s="41" customFormat="1" ht="13.5" customHeight="1" x14ac:dyDescent="0.2">
      <c r="A74" s="655"/>
      <c r="B74" s="645" t="s">
        <v>81</v>
      </c>
      <c r="C74" s="45" t="s">
        <v>158</v>
      </c>
      <c r="D74" s="47"/>
      <c r="E74" s="923"/>
      <c r="F74" s="923"/>
      <c r="G74" s="682"/>
      <c r="H74" s="682"/>
      <c r="I74" s="616"/>
      <c r="J74" s="359"/>
    </row>
    <row r="75" spans="1:16" s="41" customFormat="1" ht="33.75" customHeight="1" x14ac:dyDescent="0.2">
      <c r="A75" s="655"/>
      <c r="B75" s="642" t="s">
        <v>420</v>
      </c>
      <c r="C75" s="65" t="s">
        <v>1015</v>
      </c>
      <c r="D75" s="303" t="s">
        <v>250</v>
      </c>
      <c r="E75" s="448">
        <v>4490</v>
      </c>
      <c r="F75" s="448">
        <v>1212</v>
      </c>
      <c r="G75" s="449">
        <f>SUM(E75:F75)</f>
        <v>5702</v>
      </c>
      <c r="H75" s="448">
        <v>1003</v>
      </c>
      <c r="I75" s="617">
        <f>G75-H75</f>
        <v>4699</v>
      </c>
      <c r="J75" s="359"/>
    </row>
    <row r="76" spans="1:16" s="41" customFormat="1" ht="25.5" customHeight="1" x14ac:dyDescent="0.2">
      <c r="A76" s="655"/>
      <c r="B76" s="642" t="s">
        <v>428</v>
      </c>
      <c r="C76" s="551" t="s">
        <v>923</v>
      </c>
      <c r="D76" s="302" t="s">
        <v>421</v>
      </c>
      <c r="E76" s="448">
        <v>1150</v>
      </c>
      <c r="F76" s="448">
        <v>311</v>
      </c>
      <c r="G76" s="449">
        <f>SUM(E76:F76)</f>
        <v>1461</v>
      </c>
      <c r="H76" s="448">
        <f>G76</f>
        <v>1461</v>
      </c>
      <c r="I76" s="617"/>
      <c r="J76" s="359"/>
    </row>
    <row r="77" spans="1:16" s="1237" customFormat="1" ht="25.5" customHeight="1" x14ac:dyDescent="0.2">
      <c r="A77" s="1236"/>
      <c r="B77" s="642" t="s">
        <v>429</v>
      </c>
      <c r="C77" s="1239" t="s">
        <v>1023</v>
      </c>
      <c r="D77" s="302" t="s">
        <v>250</v>
      </c>
      <c r="E77" s="448">
        <v>9578</v>
      </c>
      <c r="F77" s="448">
        <v>2587</v>
      </c>
      <c r="G77" s="449">
        <f>SUM(E77:F77)</f>
        <v>12165</v>
      </c>
      <c r="H77" s="448"/>
      <c r="I77" s="617">
        <v>12165</v>
      </c>
      <c r="J77" s="1238"/>
    </row>
    <row r="78" spans="1:16" s="1237" customFormat="1" ht="25.5" customHeight="1" x14ac:dyDescent="0.2">
      <c r="A78" s="1236"/>
      <c r="B78" s="642" t="s">
        <v>430</v>
      </c>
      <c r="C78" s="1239" t="s">
        <v>1024</v>
      </c>
      <c r="D78" s="302" t="s">
        <v>250</v>
      </c>
      <c r="E78" s="448">
        <v>3086</v>
      </c>
      <c r="F78" s="448">
        <v>833</v>
      </c>
      <c r="G78" s="449">
        <f>SUM(E78:F78)</f>
        <v>3919</v>
      </c>
      <c r="H78" s="448"/>
      <c r="I78" s="617">
        <v>3919</v>
      </c>
      <c r="J78" s="1238"/>
    </row>
    <row r="79" spans="1:16" s="41" customFormat="1" ht="7.5" customHeight="1" thickBot="1" x14ac:dyDescent="0.25">
      <c r="A79" s="655"/>
      <c r="B79" s="651"/>
      <c r="C79" s="306"/>
      <c r="D79" s="614"/>
      <c r="E79" s="924"/>
      <c r="F79" s="924"/>
      <c r="G79" s="925"/>
      <c r="H79" s="924"/>
      <c r="I79" s="618"/>
      <c r="J79" s="613"/>
      <c r="L79" s="359"/>
      <c r="M79" s="359"/>
    </row>
    <row r="80" spans="1:16" s="41" customFormat="1" ht="12.75" customHeight="1" thickBot="1" x14ac:dyDescent="0.25">
      <c r="A80" s="655"/>
      <c r="B80" s="651"/>
      <c r="C80" s="305" t="s">
        <v>159</v>
      </c>
      <c r="D80" s="308"/>
      <c r="E80" s="952">
        <f>SUM(E75:E79)</f>
        <v>18304</v>
      </c>
      <c r="F80" s="952">
        <f>SUM(F75:F79)</f>
        <v>4943</v>
      </c>
      <c r="G80" s="952">
        <f>SUM(G75:G79)</f>
        <v>23247</v>
      </c>
      <c r="H80" s="952">
        <f>SUM(H75:H79)</f>
        <v>2464</v>
      </c>
      <c r="I80" s="1323">
        <f>SUM(I75:I79)</f>
        <v>20783</v>
      </c>
      <c r="J80" s="80"/>
      <c r="L80" s="884"/>
      <c r="M80" s="884"/>
      <c r="O80" s="611"/>
      <c r="P80" s="611"/>
    </row>
    <row r="81" spans="1:15" s="41" customFormat="1" ht="12.75" customHeight="1" x14ac:dyDescent="0.2">
      <c r="A81" s="655"/>
      <c r="B81" s="642"/>
      <c r="C81" s="45"/>
      <c r="D81" s="47"/>
      <c r="E81" s="63"/>
      <c r="F81" s="63"/>
      <c r="G81" s="63"/>
      <c r="H81" s="44"/>
      <c r="I81" s="878"/>
      <c r="J81" s="80"/>
      <c r="L81" s="359"/>
      <c r="M81" s="359"/>
      <c r="O81" s="611"/>
    </row>
    <row r="82" spans="1:15" s="41" customFormat="1" ht="24" customHeight="1" x14ac:dyDescent="0.2">
      <c r="A82" s="655"/>
      <c r="B82" s="645" t="s">
        <v>82</v>
      </c>
      <c r="C82" s="45" t="s">
        <v>1132</v>
      </c>
      <c r="D82" s="47"/>
      <c r="E82" s="63"/>
      <c r="F82" s="63"/>
      <c r="G82" s="63"/>
      <c r="H82" s="44"/>
      <c r="I82" s="878"/>
      <c r="J82" s="359"/>
      <c r="L82" s="359"/>
      <c r="M82" s="359"/>
    </row>
    <row r="83" spans="1:15" s="1237" customFormat="1" ht="24" customHeight="1" x14ac:dyDescent="0.2">
      <c r="A83" s="1236"/>
      <c r="B83" s="642" t="s">
        <v>420</v>
      </c>
      <c r="C83" s="65" t="s">
        <v>1133</v>
      </c>
      <c r="D83" s="303" t="s">
        <v>252</v>
      </c>
      <c r="E83" s="449">
        <v>3000</v>
      </c>
      <c r="F83" s="449"/>
      <c r="G83" s="449">
        <f>E83+F83</f>
        <v>3000</v>
      </c>
      <c r="H83" s="948">
        <v>3000</v>
      </c>
      <c r="I83" s="620"/>
      <c r="J83" s="1238"/>
      <c r="L83" s="1238"/>
      <c r="M83" s="1238"/>
    </row>
    <row r="84" spans="1:15" s="41" customFormat="1" ht="8.25" customHeight="1" thickBot="1" x14ac:dyDescent="0.25">
      <c r="A84" s="655"/>
      <c r="B84" s="642"/>
      <c r="C84" s="65"/>
      <c r="D84" s="302"/>
      <c r="E84" s="448"/>
      <c r="F84" s="448"/>
      <c r="G84" s="449"/>
      <c r="H84" s="948"/>
      <c r="I84" s="620"/>
      <c r="J84" s="359"/>
      <c r="L84" s="359"/>
      <c r="M84" s="359"/>
    </row>
    <row r="85" spans="1:15" s="41" customFormat="1" ht="22.5" customHeight="1" thickBot="1" x14ac:dyDescent="0.25">
      <c r="A85" s="655"/>
      <c r="B85" s="652"/>
      <c r="C85" s="307" t="s">
        <v>443</v>
      </c>
      <c r="D85" s="309"/>
      <c r="E85" s="460">
        <f>E83</f>
        <v>3000</v>
      </c>
      <c r="F85" s="460">
        <f t="shared" ref="F85:I85" si="14">F83</f>
        <v>0</v>
      </c>
      <c r="G85" s="460">
        <f t="shared" si="14"/>
        <v>3000</v>
      </c>
      <c r="H85" s="460">
        <f t="shared" si="14"/>
        <v>3000</v>
      </c>
      <c r="I85" s="1322">
        <f t="shared" si="14"/>
        <v>0</v>
      </c>
      <c r="J85" s="359"/>
      <c r="L85" s="359"/>
      <c r="M85" s="359"/>
    </row>
    <row r="86" spans="1:15" s="41" customFormat="1" ht="22.5" customHeight="1" x14ac:dyDescent="0.2">
      <c r="A86" s="655"/>
      <c r="B86" s="642"/>
      <c r="C86" s="59"/>
      <c r="D86" s="47"/>
      <c r="E86" s="63"/>
      <c r="F86" s="63"/>
      <c r="G86" s="63"/>
      <c r="H86" s="63"/>
      <c r="I86" s="619"/>
      <c r="J86" s="359"/>
      <c r="L86" s="359"/>
      <c r="M86" s="359"/>
    </row>
    <row r="87" spans="1:15" s="41" customFormat="1" ht="12.75" customHeight="1" thickBot="1" x14ac:dyDescent="0.25">
      <c r="A87" s="655"/>
      <c r="B87" s="1064"/>
      <c r="C87" s="1065"/>
      <c r="D87" s="1066"/>
      <c r="E87" s="926"/>
      <c r="F87" s="926"/>
      <c r="G87" s="926"/>
      <c r="H87" s="927"/>
      <c r="I87" s="1067"/>
      <c r="J87" s="359"/>
      <c r="L87" s="359"/>
      <c r="M87" s="359"/>
    </row>
    <row r="88" spans="1:15" s="41" customFormat="1" ht="12.75" customHeight="1" thickBot="1" x14ac:dyDescent="0.25">
      <c r="A88" s="655"/>
      <c r="B88" s="1068" t="s">
        <v>83</v>
      </c>
      <c r="C88" s="453" t="s">
        <v>1144</v>
      </c>
      <c r="D88" s="1069"/>
      <c r="E88" s="461"/>
      <c r="F88" s="461"/>
      <c r="G88" s="461"/>
      <c r="H88" s="1070"/>
      <c r="I88" s="1071"/>
      <c r="J88" s="359"/>
      <c r="L88" s="359"/>
      <c r="M88" s="359"/>
    </row>
    <row r="89" spans="1:15" s="1237" customFormat="1" ht="12.75" customHeight="1" x14ac:dyDescent="0.2">
      <c r="A89" s="1236"/>
      <c r="B89" s="642" t="s">
        <v>420</v>
      </c>
      <c r="C89" s="666" t="s">
        <v>1267</v>
      </c>
      <c r="D89" s="303"/>
      <c r="E89" s="448">
        <v>1001</v>
      </c>
      <c r="F89" s="448"/>
      <c r="G89" s="448">
        <f>E89+F89</f>
        <v>1001</v>
      </c>
      <c r="H89" s="448"/>
      <c r="I89" s="620">
        <v>1001</v>
      </c>
      <c r="J89" s="1238"/>
      <c r="L89" s="1238"/>
      <c r="M89" s="1238"/>
    </row>
    <row r="90" spans="1:15" s="1237" customFormat="1" ht="24" customHeight="1" thickBot="1" x14ac:dyDescent="0.25">
      <c r="A90" s="1236"/>
      <c r="B90" s="1064" t="s">
        <v>428</v>
      </c>
      <c r="C90" s="1427" t="s">
        <v>1268</v>
      </c>
      <c r="D90" s="1428"/>
      <c r="E90" s="615">
        <v>11478</v>
      </c>
      <c r="F90" s="615"/>
      <c r="G90" s="615">
        <f>E90+F90</f>
        <v>11478</v>
      </c>
      <c r="H90" s="615">
        <v>11478</v>
      </c>
      <c r="I90" s="1429"/>
      <c r="J90" s="1238"/>
      <c r="L90" s="1238"/>
      <c r="M90" s="1238"/>
    </row>
    <row r="91" spans="1:15" s="41" customFormat="1" ht="15" customHeight="1" thickBot="1" x14ac:dyDescent="0.25">
      <c r="A91" s="655"/>
      <c r="B91" s="1424"/>
      <c r="C91" s="1425" t="s">
        <v>1144</v>
      </c>
      <c r="D91" s="1426"/>
      <c r="E91" s="710">
        <f>SUM(E89:E90)</f>
        <v>12479</v>
      </c>
      <c r="F91" s="710">
        <f t="shared" ref="F91:I91" si="15">SUM(F89:F90)</f>
        <v>0</v>
      </c>
      <c r="G91" s="710">
        <f t="shared" si="15"/>
        <v>12479</v>
      </c>
      <c r="H91" s="710">
        <f t="shared" si="15"/>
        <v>11478</v>
      </c>
      <c r="I91" s="1326">
        <f t="shared" si="15"/>
        <v>1001</v>
      </c>
      <c r="J91" s="359"/>
      <c r="L91" s="359"/>
      <c r="M91" s="359"/>
    </row>
    <row r="92" spans="1:15" s="41" customFormat="1" ht="12" customHeight="1" x14ac:dyDescent="0.2">
      <c r="A92" s="655"/>
      <c r="B92" s="642"/>
      <c r="C92" s="65"/>
      <c r="D92" s="46"/>
      <c r="E92" s="682"/>
      <c r="F92" s="682"/>
      <c r="G92" s="682"/>
      <c r="H92" s="683"/>
      <c r="I92" s="878"/>
      <c r="J92" s="359"/>
      <c r="L92" s="359"/>
      <c r="M92" s="359"/>
    </row>
    <row r="93" spans="1:15" s="41" customFormat="1" ht="12.75" customHeight="1" x14ac:dyDescent="0.2">
      <c r="A93" s="655"/>
      <c r="B93" s="645" t="s">
        <v>1145</v>
      </c>
      <c r="C93" s="45" t="s">
        <v>245</v>
      </c>
      <c r="D93" s="46"/>
      <c r="E93" s="682"/>
      <c r="F93" s="682"/>
      <c r="G93" s="677"/>
      <c r="H93" s="683"/>
      <c r="I93" s="878"/>
      <c r="J93" s="359"/>
      <c r="L93" s="359"/>
      <c r="M93" s="359"/>
    </row>
    <row r="94" spans="1:15" s="66" customFormat="1" ht="13.5" customHeight="1" x14ac:dyDescent="0.2">
      <c r="A94" s="661"/>
      <c r="B94" s="642" t="s">
        <v>420</v>
      </c>
      <c r="C94" s="65" t="s">
        <v>69</v>
      </c>
      <c r="D94" s="46"/>
      <c r="E94" s="949">
        <v>1863</v>
      </c>
      <c r="F94" s="949"/>
      <c r="G94" s="950">
        <f>SUM(E94:F94)</f>
        <v>1863</v>
      </c>
      <c r="H94" s="951">
        <f>G94</f>
        <v>1863</v>
      </c>
      <c r="I94" s="1324"/>
      <c r="J94" s="923"/>
      <c r="L94" s="555"/>
      <c r="M94" s="555"/>
    </row>
    <row r="95" spans="1:15" s="66" customFormat="1" ht="12" customHeight="1" thickBot="1" x14ac:dyDescent="0.25">
      <c r="A95" s="661"/>
      <c r="B95" s="642"/>
      <c r="C95" s="459"/>
      <c r="D95" s="448"/>
      <c r="E95" s="448"/>
      <c r="F95" s="448"/>
      <c r="G95" s="449"/>
      <c r="H95" s="948"/>
      <c r="I95" s="620"/>
      <c r="J95" s="555"/>
      <c r="L95" s="555"/>
      <c r="M95" s="555"/>
    </row>
    <row r="96" spans="1:15" s="41" customFormat="1" ht="13.5" customHeight="1" thickBot="1" x14ac:dyDescent="0.25">
      <c r="A96" s="655"/>
      <c r="B96" s="652"/>
      <c r="C96" s="64" t="s">
        <v>444</v>
      </c>
      <c r="D96" s="50"/>
      <c r="E96" s="460">
        <f>SUM(E94:E95)</f>
        <v>1863</v>
      </c>
      <c r="F96" s="460">
        <f>SUM(F94:F95)</f>
        <v>0</v>
      </c>
      <c r="G96" s="460">
        <f>SUM(G94:G95)</f>
        <v>1863</v>
      </c>
      <c r="H96" s="460">
        <f>SUM(H94:H95)</f>
        <v>1863</v>
      </c>
      <c r="I96" s="877">
        <f>SUM(I94:I95)</f>
        <v>0</v>
      </c>
      <c r="J96" s="359"/>
      <c r="L96" s="359"/>
      <c r="M96" s="359"/>
    </row>
    <row r="97" spans="1:20" s="41" customFormat="1" ht="12.75" customHeight="1" x14ac:dyDescent="0.2">
      <c r="A97" s="655"/>
      <c r="B97" s="642"/>
      <c r="C97" s="45"/>
      <c r="D97" s="46"/>
      <c r="E97" s="682"/>
      <c r="F97" s="682"/>
      <c r="G97" s="677"/>
      <c r="H97" s="683"/>
      <c r="I97" s="878"/>
      <c r="J97" s="359"/>
      <c r="L97" s="359"/>
      <c r="M97" s="359"/>
    </row>
    <row r="98" spans="1:20" ht="12.75" customHeight="1" x14ac:dyDescent="0.2">
      <c r="A98" s="657"/>
      <c r="B98" s="645" t="s">
        <v>1146</v>
      </c>
      <c r="C98" s="45" t="s">
        <v>732</v>
      </c>
      <c r="D98" s="46"/>
      <c r="E98" s="682"/>
      <c r="F98" s="682"/>
      <c r="G98" s="677"/>
      <c r="H98" s="683"/>
      <c r="I98" s="873"/>
      <c r="L98" s="883"/>
      <c r="M98" s="883"/>
    </row>
    <row r="99" spans="1:20" s="66" customFormat="1" ht="15" customHeight="1" x14ac:dyDescent="0.2">
      <c r="A99" s="661"/>
      <c r="B99" s="642" t="s">
        <v>420</v>
      </c>
      <c r="C99" s="65" t="s">
        <v>793</v>
      </c>
      <c r="D99" s="448"/>
      <c r="E99" s="448">
        <v>5000</v>
      </c>
      <c r="F99" s="448"/>
      <c r="G99" s="449">
        <f>E99</f>
        <v>5000</v>
      </c>
      <c r="H99" s="948"/>
      <c r="I99" s="620">
        <f>G99</f>
        <v>5000</v>
      </c>
      <c r="J99" s="555"/>
      <c r="L99" s="555"/>
      <c r="M99" s="555"/>
      <c r="N99" s="555"/>
    </row>
    <row r="100" spans="1:20" s="66" customFormat="1" ht="12" customHeight="1" thickBot="1" x14ac:dyDescent="0.25">
      <c r="A100" s="661"/>
      <c r="B100" s="642"/>
      <c r="C100" s="65"/>
      <c r="D100" s="80"/>
      <c r="E100" s="80"/>
      <c r="F100" s="80"/>
      <c r="G100" s="63"/>
      <c r="H100" s="44"/>
      <c r="I100" s="878"/>
      <c r="J100" s="555"/>
      <c r="L100" s="555"/>
      <c r="M100" s="555"/>
    </row>
    <row r="101" spans="1:20" s="41" customFormat="1" ht="21.75" customHeight="1" thickBot="1" x14ac:dyDescent="0.25">
      <c r="A101" s="655"/>
      <c r="B101" s="652"/>
      <c r="C101" s="64" t="s">
        <v>445</v>
      </c>
      <c r="D101" s="552"/>
      <c r="E101" s="552">
        <f>SUM(E99:E99)</f>
        <v>5000</v>
      </c>
      <c r="F101" s="552">
        <f>SUM(F99:F99)</f>
        <v>0</v>
      </c>
      <c r="G101" s="552">
        <f>SUM(G99:G99)</f>
        <v>5000</v>
      </c>
      <c r="H101" s="552">
        <f>SUM(H99:H99)</f>
        <v>0</v>
      </c>
      <c r="I101" s="1325">
        <f>SUM(I99:I99)</f>
        <v>5000</v>
      </c>
      <c r="J101" s="359"/>
      <c r="L101" s="359"/>
      <c r="M101" s="359"/>
    </row>
    <row r="102" spans="1:20" s="41" customFormat="1" ht="13.5" customHeight="1" x14ac:dyDescent="0.2">
      <c r="A102" s="655"/>
      <c r="B102" s="642"/>
      <c r="C102" s="45"/>
      <c r="D102" s="47"/>
      <c r="E102" s="677"/>
      <c r="F102" s="677"/>
      <c r="G102" s="677"/>
      <c r="H102" s="677"/>
      <c r="I102" s="874"/>
      <c r="J102" s="359"/>
      <c r="L102" s="359"/>
      <c r="M102" s="359"/>
    </row>
    <row r="103" spans="1:20" s="41" customFormat="1" ht="13.5" customHeight="1" thickBot="1" x14ac:dyDescent="0.25">
      <c r="A103" s="655"/>
      <c r="B103" s="651"/>
      <c r="C103" s="305"/>
      <c r="D103" s="308"/>
      <c r="E103" s="926"/>
      <c r="F103" s="926"/>
      <c r="G103" s="926"/>
      <c r="H103" s="927"/>
      <c r="I103" s="1067"/>
      <c r="J103" s="359"/>
      <c r="L103" s="359"/>
      <c r="M103" s="359"/>
    </row>
    <row r="104" spans="1:20" s="41" customFormat="1" ht="13.5" customHeight="1" thickBot="1" x14ac:dyDescent="0.25">
      <c r="A104" s="655"/>
      <c r="B104" s="652"/>
      <c r="C104" s="304" t="s">
        <v>160</v>
      </c>
      <c r="D104" s="461"/>
      <c r="E104" s="461">
        <f>E16+E22+E49+E67+E72+E80+E85+E96+E101</f>
        <v>2664070</v>
      </c>
      <c r="F104" s="461">
        <f>F16+F22+F49+F67+F72+F80+F85+F96+F101</f>
        <v>513860</v>
      </c>
      <c r="G104" s="461">
        <f>G16+G22+G49+G67+G72+G80+G85+G96+G101</f>
        <v>3177930</v>
      </c>
      <c r="H104" s="461">
        <f>H16+H22+H49+H67+H72+H80+H85+H96+H101</f>
        <v>3139716</v>
      </c>
      <c r="I104" s="450">
        <f>I16+I22+I49+I67+I72+I80+I85+I96+I101</f>
        <v>38214</v>
      </c>
      <c r="J104" s="359"/>
      <c r="L104" s="359"/>
      <c r="M104" s="359"/>
    </row>
    <row r="105" spans="1:20" s="41" customFormat="1" ht="13.5" customHeight="1" x14ac:dyDescent="0.2">
      <c r="A105" s="655"/>
      <c r="B105" s="642"/>
      <c r="C105" s="45"/>
      <c r="D105" s="47"/>
      <c r="E105" s="677"/>
      <c r="F105" s="677"/>
      <c r="G105" s="677"/>
      <c r="H105" s="682"/>
      <c r="I105" s="878"/>
      <c r="J105" s="359"/>
      <c r="L105" s="359"/>
      <c r="M105" s="359"/>
    </row>
    <row r="106" spans="1:20" s="67" customFormat="1" ht="13.5" customHeight="1" x14ac:dyDescent="0.15">
      <c r="A106" s="653"/>
      <c r="B106" s="642"/>
      <c r="C106" s="45"/>
      <c r="D106" s="47"/>
      <c r="E106" s="677"/>
      <c r="F106" s="677"/>
      <c r="G106" s="677"/>
      <c r="H106" s="677"/>
      <c r="I106" s="619"/>
      <c r="J106" s="365"/>
      <c r="L106" s="365"/>
      <c r="M106" s="365"/>
    </row>
    <row r="107" spans="1:20" s="67" customFormat="1" ht="15.75" customHeight="1" x14ac:dyDescent="0.15">
      <c r="A107" s="653"/>
      <c r="B107" s="645" t="s">
        <v>161</v>
      </c>
      <c r="C107" s="45" t="s">
        <v>446</v>
      </c>
      <c r="D107" s="47"/>
      <c r="E107" s="677"/>
      <c r="F107" s="677"/>
      <c r="G107" s="677"/>
      <c r="H107" s="677"/>
      <c r="I107" s="619"/>
      <c r="J107" s="365"/>
      <c r="L107" s="365"/>
      <c r="M107" s="365"/>
    </row>
    <row r="108" spans="1:20" s="521" customFormat="1" ht="21.75" customHeight="1" x14ac:dyDescent="0.2">
      <c r="A108" s="654"/>
      <c r="B108" s="642" t="s">
        <v>420</v>
      </c>
      <c r="C108" s="65" t="s">
        <v>846</v>
      </c>
      <c r="D108" s="303" t="s">
        <v>250</v>
      </c>
      <c r="E108" s="448">
        <v>1000</v>
      </c>
      <c r="F108" s="448">
        <v>270</v>
      </c>
      <c r="G108" s="449">
        <f>SUM(E108:F108)</f>
        <v>1270</v>
      </c>
      <c r="H108" s="448"/>
      <c r="I108" s="620">
        <f>G108</f>
        <v>1270</v>
      </c>
      <c r="J108" s="610"/>
      <c r="L108" s="610"/>
    </row>
    <row r="109" spans="1:20" s="67" customFormat="1" ht="21.75" customHeight="1" thickBot="1" x14ac:dyDescent="0.2">
      <c r="A109" s="653"/>
      <c r="B109" s="642" t="s">
        <v>428</v>
      </c>
      <c r="C109" s="65" t="s">
        <v>715</v>
      </c>
      <c r="D109" s="303" t="s">
        <v>250</v>
      </c>
      <c r="E109" s="448">
        <v>1520</v>
      </c>
      <c r="F109" s="448">
        <v>410</v>
      </c>
      <c r="G109" s="449">
        <f>SUM(E109:F109)</f>
        <v>1930</v>
      </c>
      <c r="H109" s="448">
        <f>G109</f>
        <v>1930</v>
      </c>
      <c r="I109" s="621"/>
      <c r="J109" s="365"/>
      <c r="L109" s="365"/>
      <c r="T109" s="365"/>
    </row>
    <row r="110" spans="1:20" s="67" customFormat="1" ht="21.75" customHeight="1" thickBot="1" x14ac:dyDescent="0.2">
      <c r="A110" s="653"/>
      <c r="B110" s="652"/>
      <c r="C110" s="64" t="s">
        <v>447</v>
      </c>
      <c r="D110" s="50"/>
      <c r="E110" s="552">
        <f>SUM(E108:E109)</f>
        <v>2520</v>
      </c>
      <c r="F110" s="552">
        <f>SUM(F108:F109)</f>
        <v>680</v>
      </c>
      <c r="G110" s="552">
        <f>SUM(G108:G109)</f>
        <v>3200</v>
      </c>
      <c r="H110" s="552">
        <f>SUM(H108:H109)</f>
        <v>1930</v>
      </c>
      <c r="I110" s="1325">
        <f>SUM(I108:I109)</f>
        <v>1270</v>
      </c>
      <c r="J110" s="365"/>
      <c r="L110" s="365"/>
      <c r="M110" s="365"/>
    </row>
    <row r="111" spans="1:20" s="67" customFormat="1" ht="13.5" customHeight="1" x14ac:dyDescent="0.15">
      <c r="A111" s="653"/>
      <c r="B111" s="642"/>
      <c r="C111" s="45"/>
      <c r="D111" s="47"/>
      <c r="E111" s="677"/>
      <c r="F111" s="677"/>
      <c r="G111" s="677"/>
      <c r="H111" s="678"/>
      <c r="I111" s="619"/>
      <c r="J111" s="365"/>
      <c r="L111" s="365"/>
      <c r="M111" s="365"/>
    </row>
    <row r="112" spans="1:20" s="67" customFormat="1" ht="13.5" customHeight="1" x14ac:dyDescent="0.15">
      <c r="A112" s="653"/>
      <c r="B112" s="702" t="s">
        <v>448</v>
      </c>
      <c r="C112" s="51" t="s">
        <v>71</v>
      </c>
      <c r="D112" s="63"/>
      <c r="E112" s="677"/>
      <c r="F112" s="677"/>
      <c r="G112" s="677"/>
      <c r="H112" s="678"/>
      <c r="I112" s="619"/>
      <c r="J112" s="365"/>
      <c r="L112" s="365"/>
      <c r="M112" s="365"/>
    </row>
    <row r="113" spans="1:13" s="41" customFormat="1" ht="27" customHeight="1" thickBot="1" x14ac:dyDescent="0.25">
      <c r="A113" s="655"/>
      <c r="B113" s="649" t="s">
        <v>420</v>
      </c>
      <c r="C113" s="703" t="s">
        <v>259</v>
      </c>
      <c r="D113" s="448" t="s">
        <v>252</v>
      </c>
      <c r="E113" s="448">
        <v>3937</v>
      </c>
      <c r="F113" s="448">
        <v>1063</v>
      </c>
      <c r="G113" s="449">
        <f>E113+F113</f>
        <v>5000</v>
      </c>
      <c r="H113" s="948">
        <v>5000</v>
      </c>
      <c r="I113" s="620"/>
      <c r="J113" s="359"/>
      <c r="L113" s="359"/>
      <c r="M113" s="359"/>
    </row>
    <row r="114" spans="1:13" s="41" customFormat="1" ht="21.75" customHeight="1" thickBot="1" x14ac:dyDescent="0.25">
      <c r="A114" s="655"/>
      <c r="B114" s="704"/>
      <c r="C114" s="705" t="s">
        <v>70</v>
      </c>
      <c r="D114" s="706"/>
      <c r="E114" s="706">
        <f>SUM(E113:E113)</f>
        <v>3937</v>
      </c>
      <c r="F114" s="706">
        <f>SUM(F113:F113)</f>
        <v>1063</v>
      </c>
      <c r="G114" s="706">
        <f>SUM(G113:G113)</f>
        <v>5000</v>
      </c>
      <c r="H114" s="706">
        <f>SUM(H113:H113)</f>
        <v>5000</v>
      </c>
      <c r="I114" s="879">
        <f>SUM(I113:I113)</f>
        <v>0</v>
      </c>
      <c r="J114" s="359"/>
      <c r="L114" s="359"/>
      <c r="M114" s="359"/>
    </row>
    <row r="115" spans="1:13" s="41" customFormat="1" ht="13.5" customHeight="1" x14ac:dyDescent="0.2">
      <c r="A115" s="655"/>
      <c r="B115" s="679"/>
      <c r="C115" s="680"/>
      <c r="D115" s="682"/>
      <c r="E115" s="682"/>
      <c r="F115" s="682"/>
      <c r="G115" s="682"/>
      <c r="H115" s="683"/>
      <c r="I115" s="880"/>
      <c r="J115" s="359"/>
      <c r="L115" s="359"/>
    </row>
    <row r="116" spans="1:13" s="67" customFormat="1" ht="26.25" customHeight="1" x14ac:dyDescent="0.2">
      <c r="A116" s="653"/>
      <c r="B116" s="649" t="s">
        <v>1147</v>
      </c>
      <c r="C116" s="51" t="s">
        <v>694</v>
      </c>
      <c r="D116" s="63"/>
      <c r="E116" s="682"/>
      <c r="F116" s="682"/>
      <c r="G116" s="677"/>
      <c r="H116" s="678"/>
      <c r="I116" s="619"/>
      <c r="J116" s="365"/>
      <c r="L116" s="365"/>
    </row>
    <row r="117" spans="1:13" s="67" customFormat="1" ht="21.75" customHeight="1" x14ac:dyDescent="0.15">
      <c r="A117" s="653"/>
      <c r="B117" s="649" t="s">
        <v>420</v>
      </c>
      <c r="C117" s="703" t="s">
        <v>791</v>
      </c>
      <c r="D117" s="448" t="s">
        <v>250</v>
      </c>
      <c r="E117" s="448">
        <v>787</v>
      </c>
      <c r="F117" s="448">
        <v>213</v>
      </c>
      <c r="G117" s="449">
        <f>SUM(E117:F117)</f>
        <v>1000</v>
      </c>
      <c r="H117" s="712"/>
      <c r="I117" s="620">
        <f>G117</f>
        <v>1000</v>
      </c>
      <c r="J117" s="365"/>
    </row>
    <row r="118" spans="1:13" s="67" customFormat="1" ht="12" customHeight="1" thickBot="1" x14ac:dyDescent="0.25">
      <c r="A118" s="653"/>
      <c r="B118" s="649"/>
      <c r="C118" s="703"/>
      <c r="D118" s="80"/>
      <c r="E118" s="80"/>
      <c r="F118" s="80"/>
      <c r="G118" s="80"/>
      <c r="H118" s="55"/>
      <c r="I118" s="878"/>
      <c r="J118" s="365"/>
    </row>
    <row r="119" spans="1:13" s="67" customFormat="1" ht="21.75" customHeight="1" thickBot="1" x14ac:dyDescent="0.2">
      <c r="A119" s="653"/>
      <c r="B119" s="711"/>
      <c r="C119" s="713" t="s">
        <v>693</v>
      </c>
      <c r="D119" s="714"/>
      <c r="E119" s="706">
        <f>SUM(E117:E118)</f>
        <v>787</v>
      </c>
      <c r="F119" s="706">
        <f>SUM(F117:F118)</f>
        <v>213</v>
      </c>
      <c r="G119" s="706">
        <f>SUM(G117:G118)</f>
        <v>1000</v>
      </c>
      <c r="H119" s="706">
        <f>SUM(H117:H118)</f>
        <v>0</v>
      </c>
      <c r="I119" s="879">
        <f>SUM(I117:I118)</f>
        <v>1000</v>
      </c>
      <c r="J119" s="365"/>
    </row>
    <row r="120" spans="1:13" s="67" customFormat="1" ht="13.5" customHeight="1" x14ac:dyDescent="0.15">
      <c r="A120" s="653"/>
      <c r="B120" s="675"/>
      <c r="C120" s="676"/>
      <c r="D120" s="677"/>
      <c r="E120" s="677"/>
      <c r="F120" s="677"/>
      <c r="G120" s="677"/>
      <c r="H120" s="677"/>
      <c r="I120" s="881"/>
      <c r="J120" s="365"/>
    </row>
    <row r="121" spans="1:13" s="67" customFormat="1" ht="13.5" customHeight="1" x14ac:dyDescent="0.15">
      <c r="A121" s="653"/>
      <c r="B121" s="702" t="s">
        <v>1152</v>
      </c>
      <c r="C121" s="51" t="s">
        <v>607</v>
      </c>
      <c r="D121" s="63"/>
      <c r="E121" s="677"/>
      <c r="F121" s="677"/>
      <c r="G121" s="677"/>
      <c r="H121" s="677"/>
      <c r="I121" s="619"/>
      <c r="J121" s="365"/>
    </row>
    <row r="122" spans="1:13" s="521" customFormat="1" ht="21.75" customHeight="1" x14ac:dyDescent="0.2">
      <c r="A122" s="654"/>
      <c r="B122" s="649" t="s">
        <v>420</v>
      </c>
      <c r="C122" s="703" t="s">
        <v>791</v>
      </c>
      <c r="D122" s="448" t="s">
        <v>250</v>
      </c>
      <c r="E122" s="448">
        <v>5163</v>
      </c>
      <c r="F122" s="448">
        <v>1394</v>
      </c>
      <c r="G122" s="449">
        <f>SUM(E122:F122)</f>
        <v>6557</v>
      </c>
      <c r="H122" s="448">
        <v>3815</v>
      </c>
      <c r="I122" s="620">
        <v>2742</v>
      </c>
      <c r="J122" s="610"/>
    </row>
    <row r="123" spans="1:13" s="521" customFormat="1" ht="12.75" customHeight="1" thickBot="1" x14ac:dyDescent="0.25">
      <c r="A123" s="654"/>
      <c r="B123" s="649"/>
      <c r="C123" s="703"/>
      <c r="D123" s="448"/>
      <c r="E123" s="448"/>
      <c r="F123" s="448"/>
      <c r="G123" s="449"/>
      <c r="H123" s="448"/>
      <c r="I123" s="620"/>
      <c r="J123" s="610"/>
    </row>
    <row r="124" spans="1:13" s="67" customFormat="1" ht="21.75" customHeight="1" thickBot="1" x14ac:dyDescent="0.2">
      <c r="A124" s="653"/>
      <c r="B124" s="711"/>
      <c r="C124" s="705" t="s">
        <v>16</v>
      </c>
      <c r="D124" s="706"/>
      <c r="E124" s="706">
        <f>SUM(E122:E123)</f>
        <v>5163</v>
      </c>
      <c r="F124" s="706">
        <f>SUM(F122:F123)</f>
        <v>1394</v>
      </c>
      <c r="G124" s="706">
        <f>SUM(G122:G123)</f>
        <v>6557</v>
      </c>
      <c r="H124" s="706">
        <f>SUM(H122:H123)</f>
        <v>3815</v>
      </c>
      <c r="I124" s="879">
        <f>SUM(I122:I123)</f>
        <v>2742</v>
      </c>
      <c r="J124" s="365"/>
    </row>
    <row r="125" spans="1:13" s="67" customFormat="1" ht="13.5" customHeight="1" x14ac:dyDescent="0.15">
      <c r="A125" s="653"/>
      <c r="B125" s="675"/>
      <c r="C125" s="676"/>
      <c r="D125" s="677"/>
      <c r="E125" s="677"/>
      <c r="F125" s="677"/>
      <c r="G125" s="677"/>
      <c r="H125" s="677"/>
      <c r="I125" s="881"/>
      <c r="J125" s="365"/>
      <c r="L125" s="365"/>
      <c r="M125" s="365"/>
    </row>
    <row r="126" spans="1:13" s="67" customFormat="1" ht="13.5" customHeight="1" x14ac:dyDescent="0.15">
      <c r="A126" s="653"/>
      <c r="B126" s="702" t="s">
        <v>1153</v>
      </c>
      <c r="C126" s="51" t="s">
        <v>775</v>
      </c>
      <c r="D126" s="63"/>
      <c r="E126" s="677"/>
      <c r="F126" s="677"/>
      <c r="G126" s="677"/>
      <c r="H126" s="677"/>
      <c r="I126" s="619"/>
      <c r="J126" s="365"/>
      <c r="L126" s="365"/>
      <c r="M126" s="365"/>
    </row>
    <row r="127" spans="1:13" s="521" customFormat="1" ht="21.75" customHeight="1" x14ac:dyDescent="0.2">
      <c r="A127" s="654"/>
      <c r="B127" s="649" t="s">
        <v>420</v>
      </c>
      <c r="C127" s="703" t="s">
        <v>866</v>
      </c>
      <c r="D127" s="448" t="s">
        <v>250</v>
      </c>
      <c r="E127" s="448">
        <v>787</v>
      </c>
      <c r="F127" s="448">
        <v>213</v>
      </c>
      <c r="G127" s="449">
        <f>E127+F127</f>
        <v>1000</v>
      </c>
      <c r="H127" s="448">
        <f>G127</f>
        <v>1000</v>
      </c>
      <c r="I127" s="707">
        <v>0</v>
      </c>
      <c r="J127" s="610"/>
      <c r="L127" s="610"/>
      <c r="M127" s="610"/>
    </row>
    <row r="128" spans="1:13" s="521" customFormat="1" ht="12" customHeight="1" thickBot="1" x14ac:dyDescent="0.25">
      <c r="A128" s="654"/>
      <c r="B128" s="708"/>
      <c r="C128" s="709"/>
      <c r="D128" s="615"/>
      <c r="E128" s="615"/>
      <c r="F128" s="615"/>
      <c r="G128" s="710"/>
      <c r="H128" s="615"/>
      <c r="I128" s="1326"/>
      <c r="J128" s="610"/>
      <c r="L128" s="610"/>
      <c r="M128" s="610"/>
    </row>
    <row r="129" spans="1:15" s="521" customFormat="1" ht="21.75" customHeight="1" thickBot="1" x14ac:dyDescent="0.25">
      <c r="A129" s="654"/>
      <c r="B129" s="711"/>
      <c r="C129" s="705" t="s">
        <v>169</v>
      </c>
      <c r="D129" s="706"/>
      <c r="E129" s="706">
        <f>SUM(E127:E127)</f>
        <v>787</v>
      </c>
      <c r="F129" s="706">
        <f>SUM(F127:F127)</f>
        <v>213</v>
      </c>
      <c r="G129" s="706">
        <f>SUM(G127:G127)</f>
        <v>1000</v>
      </c>
      <c r="H129" s="706">
        <f>SUM(H127:H127)</f>
        <v>1000</v>
      </c>
      <c r="I129" s="879">
        <f>SUM(I127:I127)</f>
        <v>0</v>
      </c>
      <c r="J129" s="610"/>
      <c r="L129" s="610"/>
      <c r="M129" s="610"/>
    </row>
    <row r="130" spans="1:15" s="67" customFormat="1" ht="13.5" customHeight="1" x14ac:dyDescent="0.2">
      <c r="A130" s="653"/>
      <c r="B130" s="679"/>
      <c r="C130" s="680"/>
      <c r="D130" s="682"/>
      <c r="E130" s="682"/>
      <c r="F130" s="682"/>
      <c r="G130" s="677"/>
      <c r="H130" s="678"/>
      <c r="I130" s="881"/>
      <c r="J130" s="365"/>
      <c r="L130" s="365"/>
      <c r="M130" s="365"/>
      <c r="O130" s="365"/>
    </row>
    <row r="131" spans="1:15" s="67" customFormat="1" ht="13.5" customHeight="1" x14ac:dyDescent="0.15">
      <c r="A131" s="653"/>
      <c r="B131" s="702" t="s">
        <v>1154</v>
      </c>
      <c r="C131" s="51" t="s">
        <v>449</v>
      </c>
      <c r="D131" s="63"/>
      <c r="E131" s="63">
        <v>0</v>
      </c>
      <c r="F131" s="63">
        <v>0</v>
      </c>
      <c r="G131" s="63">
        <v>0</v>
      </c>
      <c r="H131" s="55">
        <v>0</v>
      </c>
      <c r="I131" s="619">
        <v>0</v>
      </c>
      <c r="J131" s="365"/>
      <c r="L131" s="365"/>
      <c r="M131" s="365"/>
    </row>
    <row r="132" spans="1:15" s="67" customFormat="1" ht="11.25" customHeight="1" thickBot="1" x14ac:dyDescent="0.25">
      <c r="A132" s="653"/>
      <c r="B132" s="684"/>
      <c r="C132" s="703"/>
      <c r="D132" s="80"/>
      <c r="E132" s="80"/>
      <c r="F132" s="80"/>
      <c r="G132" s="63"/>
      <c r="H132" s="44"/>
      <c r="I132" s="878"/>
      <c r="J132" s="365"/>
      <c r="L132" s="365"/>
      <c r="M132" s="365"/>
    </row>
    <row r="133" spans="1:15" s="67" customFormat="1" ht="21.75" customHeight="1" thickBot="1" x14ac:dyDescent="0.25">
      <c r="A133" s="653"/>
      <c r="B133" s="681"/>
      <c r="C133" s="715" t="s">
        <v>450</v>
      </c>
      <c r="D133" s="716"/>
      <c r="E133" s="460">
        <f>E131</f>
        <v>0</v>
      </c>
      <c r="F133" s="460">
        <f t="shared" ref="F133:I133" si="16">F131</f>
        <v>0</v>
      </c>
      <c r="G133" s="460">
        <f t="shared" si="16"/>
        <v>0</v>
      </c>
      <c r="H133" s="460">
        <f t="shared" si="16"/>
        <v>0</v>
      </c>
      <c r="I133" s="1322">
        <f t="shared" si="16"/>
        <v>0</v>
      </c>
      <c r="J133" s="365"/>
      <c r="L133" s="365"/>
      <c r="M133" s="365"/>
    </row>
    <row r="134" spans="1:15" s="41" customFormat="1" ht="13.5" customHeight="1" thickBot="1" x14ac:dyDescent="0.25">
      <c r="A134" s="655"/>
      <c r="B134" s="679"/>
      <c r="C134" s="680"/>
      <c r="D134" s="682"/>
      <c r="E134" s="682"/>
      <c r="F134" s="682"/>
      <c r="G134" s="677"/>
      <c r="H134" s="683"/>
      <c r="I134" s="880"/>
      <c r="J134" s="359"/>
      <c r="L134" s="359"/>
      <c r="M134" s="359"/>
    </row>
    <row r="135" spans="1:15" s="67" customFormat="1" ht="20.25" customHeight="1" thickBot="1" x14ac:dyDescent="0.2">
      <c r="A135" s="653"/>
      <c r="B135" s="704"/>
      <c r="C135" s="715" t="s">
        <v>451</v>
      </c>
      <c r="D135" s="552"/>
      <c r="E135" s="552">
        <f>E16+E22+E49+E67+E72+E80+E85+E96+E101+E110+E114+E119+E124+E133+E129</f>
        <v>2677264</v>
      </c>
      <c r="F135" s="552">
        <f>F16+F22+F49+F67+F72+F80+F85+F96+F101+F110+F114+F119+F124+F133+F129</f>
        <v>517423</v>
      </c>
      <c r="G135" s="552">
        <f>G16+G22+G49+G67+G72+G80+G85+G96+G101+G110+G114+G119+G124+G133+G129</f>
        <v>3194687</v>
      </c>
      <c r="H135" s="552">
        <f>H16+H22+H49+H67+H72+H80+H85+H96+H101+H110+H114+H119+H124+H133+H129</f>
        <v>3151461</v>
      </c>
      <c r="I135" s="1325">
        <f>I16+I22+I49+I67+I72+I80+I85+I96+I101+I110+I114+I119+I124+I133+I129</f>
        <v>43226</v>
      </c>
      <c r="J135" s="365"/>
      <c r="L135" s="365"/>
      <c r="M135" s="365"/>
    </row>
    <row r="138" spans="1:15" ht="14.1" customHeight="1" x14ac:dyDescent="0.2">
      <c r="F138" s="68"/>
      <c r="G138" s="69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2022-02-17T10:22:43Z</cp:lastPrinted>
  <dcterms:created xsi:type="dcterms:W3CDTF">2013-12-16T15:47:29Z</dcterms:created>
  <dcterms:modified xsi:type="dcterms:W3CDTF">2022-02-17T10:24:57Z</dcterms:modified>
</cp:coreProperties>
</file>